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BS2\Company\Marketing\E-mailBlasts\mexico-liquidation\"/>
    </mc:Choice>
  </mc:AlternateContent>
  <bookViews>
    <workbookView xWindow="-105" yWindow="-105" windowWidth="23250" windowHeight="12720"/>
  </bookViews>
  <sheets>
    <sheet name="Inventario Ba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I230" i="1"/>
  <c r="I229" i="1"/>
  <c r="I228" i="1"/>
  <c r="I227" i="1"/>
  <c r="I226" i="1"/>
  <c r="I225" i="1"/>
  <c r="I224" i="1"/>
  <c r="I223" i="1"/>
  <c r="I222" i="1"/>
  <c r="I221" i="1"/>
  <c r="I220" i="1"/>
  <c r="I219" i="1"/>
  <c r="I218" i="1"/>
  <c r="I217" i="1"/>
  <c r="I216" i="1"/>
  <c r="I215" i="1"/>
  <c r="I214" i="1"/>
  <c r="I213" i="1"/>
  <c r="I212" i="1"/>
  <c r="I211" i="1"/>
  <c r="I207" i="1"/>
  <c r="I206" i="1"/>
  <c r="I205"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8" i="1"/>
  <c r="I77" i="1"/>
  <c r="I76" i="1"/>
  <c r="I75" i="1"/>
  <c r="I74" i="1"/>
  <c r="I73" i="1"/>
  <c r="I72" i="1"/>
  <c r="I71" i="1"/>
  <c r="I70" i="1"/>
  <c r="I69" i="1"/>
  <c r="I67" i="1"/>
  <c r="I66" i="1"/>
  <c r="I63" i="1"/>
  <c r="I62" i="1"/>
  <c r="I61" i="1"/>
  <c r="I60" i="1"/>
  <c r="I59" i="1"/>
  <c r="I58" i="1"/>
  <c r="I57" i="1"/>
  <c r="I56" i="1"/>
  <c r="I55" i="1"/>
  <c r="I54" i="1"/>
  <c r="I53" i="1"/>
  <c r="I52" i="1"/>
  <c r="I51" i="1"/>
  <c r="I50" i="1"/>
  <c r="I49" i="1"/>
  <c r="I46" i="1"/>
  <c r="I45" i="1"/>
  <c r="I43" i="1"/>
  <c r="I42" i="1"/>
  <c r="I41" i="1"/>
  <c r="I40" i="1"/>
  <c r="I38" i="1"/>
  <c r="I37" i="1"/>
  <c r="I36" i="1"/>
  <c r="I35" i="1"/>
  <c r="I34" i="1"/>
  <c r="I33" i="1"/>
  <c r="I32" i="1"/>
  <c r="I29" i="1"/>
  <c r="I28" i="1"/>
  <c r="I27" i="1"/>
  <c r="I26" i="1"/>
  <c r="I25" i="1"/>
  <c r="I24" i="1"/>
  <c r="I23" i="1"/>
  <c r="I22" i="1"/>
  <c r="I21" i="1"/>
  <c r="I19" i="1"/>
  <c r="I17" i="1"/>
  <c r="I16" i="1"/>
  <c r="I15" i="1"/>
  <c r="I14" i="1"/>
  <c r="I13" i="1"/>
  <c r="I12" i="1"/>
  <c r="I11" i="1"/>
  <c r="I10" i="1"/>
  <c r="I9" i="1"/>
  <c r="I8" i="1"/>
  <c r="I7" i="1"/>
  <c r="H230" i="1"/>
  <c r="H229" i="1"/>
  <c r="H228" i="1"/>
  <c r="H227" i="1"/>
  <c r="H226" i="1"/>
  <c r="H225" i="1"/>
  <c r="H224" i="1"/>
  <c r="H223" i="1"/>
  <c r="H222" i="1"/>
  <c r="H221" i="1"/>
  <c r="H220" i="1"/>
  <c r="H219" i="1"/>
  <c r="H218" i="1"/>
  <c r="H217" i="1"/>
  <c r="H216" i="1"/>
  <c r="H215" i="1"/>
  <c r="H214" i="1"/>
  <c r="H213" i="1"/>
  <c r="H212" i="1"/>
  <c r="H211" i="1"/>
  <c r="H207" i="1"/>
  <c r="H206" i="1"/>
  <c r="H205" i="1"/>
  <c r="H203" i="1"/>
  <c r="H202" i="1"/>
  <c r="H201" i="1"/>
  <c r="H200" i="1"/>
  <c r="H199" i="1"/>
  <c r="H198" i="1"/>
  <c r="H197" i="1"/>
  <c r="H196" i="1"/>
  <c r="H195" i="1"/>
  <c r="H194" i="1"/>
  <c r="H193" i="1"/>
  <c r="H192" i="1"/>
  <c r="H191" i="1"/>
  <c r="H190" i="1"/>
  <c r="H189" i="1"/>
  <c r="H188" i="1"/>
  <c r="H187" i="1"/>
  <c r="H186" i="1"/>
  <c r="H185" i="1"/>
  <c r="H184" i="1"/>
  <c r="H183" i="1"/>
  <c r="H182" i="1"/>
  <c r="H181"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8" i="1"/>
  <c r="H77" i="1"/>
  <c r="H76" i="1"/>
  <c r="H75" i="1"/>
  <c r="H74" i="1"/>
  <c r="H73" i="1"/>
  <c r="H72" i="1"/>
  <c r="H71" i="1"/>
  <c r="H70" i="1"/>
  <c r="H69" i="1"/>
  <c r="H67" i="1"/>
  <c r="H66" i="1"/>
  <c r="H63" i="1"/>
  <c r="H62" i="1"/>
  <c r="H61" i="1"/>
  <c r="H60" i="1"/>
  <c r="H59" i="1"/>
  <c r="H58" i="1"/>
  <c r="H57" i="1"/>
  <c r="H56" i="1"/>
  <c r="H55" i="1"/>
  <c r="H54" i="1"/>
  <c r="H53" i="1"/>
  <c r="H52" i="1"/>
  <c r="H51" i="1"/>
  <c r="H50" i="1"/>
  <c r="H49" i="1"/>
  <c r="H46" i="1"/>
  <c r="H45" i="1"/>
  <c r="H43" i="1"/>
  <c r="H42" i="1"/>
  <c r="H41" i="1"/>
  <c r="H40" i="1"/>
  <c r="H38" i="1"/>
  <c r="H37" i="1"/>
  <c r="H36" i="1"/>
  <c r="H35" i="1"/>
  <c r="H34" i="1"/>
  <c r="H33" i="1"/>
  <c r="H32" i="1"/>
  <c r="H29" i="1"/>
  <c r="H28" i="1"/>
  <c r="H27" i="1"/>
  <c r="H26" i="1"/>
  <c r="H25" i="1"/>
  <c r="H24" i="1"/>
  <c r="H23" i="1"/>
  <c r="H22" i="1"/>
  <c r="H21" i="1"/>
  <c r="H19" i="1"/>
  <c r="H17" i="1"/>
  <c r="H16" i="1"/>
  <c r="H15" i="1"/>
  <c r="H14" i="1"/>
  <c r="H13" i="1"/>
  <c r="H12" i="1"/>
  <c r="H11" i="1"/>
  <c r="H10" i="1"/>
  <c r="H9" i="1"/>
  <c r="H8" i="1"/>
  <c r="H7" i="1"/>
  <c r="H5" i="1"/>
  <c r="K214" i="1"/>
  <c r="K179" i="1"/>
  <c r="K178" i="1"/>
  <c r="K177" i="1"/>
  <c r="K176" i="1"/>
  <c r="K175" i="1"/>
  <c r="K174" i="1"/>
  <c r="K135" i="1"/>
  <c r="K136" i="1"/>
  <c r="N215" i="1"/>
  <c r="M215" i="1"/>
  <c r="L215" i="1"/>
  <c r="K215" i="1"/>
  <c r="M212" i="1"/>
  <c r="L212" i="1"/>
  <c r="M200" i="1"/>
  <c r="L200" i="1"/>
  <c r="K200" i="1"/>
  <c r="L197" i="1"/>
  <c r="K197" i="1"/>
  <c r="O195" i="1"/>
  <c r="N195" i="1"/>
  <c r="M195" i="1"/>
  <c r="L195" i="1"/>
  <c r="K195" i="1"/>
  <c r="O194" i="1"/>
  <c r="N194" i="1"/>
  <c r="M194" i="1"/>
  <c r="L194" i="1"/>
  <c r="K194" i="1"/>
  <c r="N193" i="1"/>
  <c r="M193" i="1"/>
  <c r="L193" i="1"/>
  <c r="K193" i="1"/>
  <c r="M185" i="1"/>
  <c r="L185" i="1"/>
  <c r="L184" i="1"/>
  <c r="L183" i="1"/>
  <c r="M182" i="1"/>
  <c r="L182" i="1"/>
  <c r="L180" i="1"/>
  <c r="L171" i="1"/>
  <c r="L170" i="1"/>
  <c r="K170" i="1"/>
  <c r="M169" i="1"/>
  <c r="L169" i="1"/>
  <c r="K169" i="1"/>
  <c r="M163" i="1"/>
  <c r="L163" i="1"/>
  <c r="K163" i="1"/>
  <c r="L162" i="1"/>
  <c r="K162" i="1"/>
  <c r="N160" i="1"/>
  <c r="M160" i="1"/>
  <c r="L160" i="1"/>
  <c r="K160" i="1"/>
  <c r="M158" i="1"/>
  <c r="L158" i="1"/>
  <c r="O156" i="1"/>
  <c r="N156" i="1"/>
  <c r="M156" i="1"/>
  <c r="L156" i="1"/>
  <c r="K156" i="1"/>
  <c r="M155" i="1"/>
  <c r="L155" i="1"/>
  <c r="L149" i="1"/>
  <c r="K149" i="1"/>
  <c r="L146" i="1"/>
  <c r="K146" i="1"/>
  <c r="N143" i="1"/>
  <c r="M143" i="1"/>
  <c r="L143" i="1"/>
  <c r="K143" i="1"/>
  <c r="M142" i="1"/>
  <c r="L142" i="1"/>
  <c r="N141" i="1"/>
  <c r="M141" i="1"/>
  <c r="L141" i="1"/>
  <c r="K141" i="1"/>
  <c r="N138" i="1"/>
  <c r="M138" i="1"/>
  <c r="L138" i="1"/>
  <c r="K138" i="1"/>
  <c r="S137" i="1"/>
  <c r="R137" i="1"/>
  <c r="Q137" i="1"/>
  <c r="P137" i="1"/>
  <c r="O137" i="1"/>
  <c r="N137" i="1"/>
  <c r="M137" i="1"/>
  <c r="L137" i="1"/>
  <c r="K137" i="1"/>
  <c r="L134" i="1"/>
  <c r="K134" i="1"/>
  <c r="L131" i="1"/>
  <c r="P124" i="1"/>
  <c r="O124" i="1"/>
  <c r="N124" i="1"/>
  <c r="M124" i="1"/>
  <c r="L124" i="1"/>
  <c r="K124" i="1"/>
  <c r="N113" i="1"/>
  <c r="M113" i="1"/>
  <c r="L113" i="1"/>
  <c r="K113" i="1"/>
  <c r="M112" i="1"/>
  <c r="L112" i="1"/>
  <c r="K112" i="1"/>
  <c r="L65" i="1"/>
  <c r="K65" i="1"/>
  <c r="M53" i="1"/>
  <c r="L53" i="1"/>
  <c r="K53" i="1"/>
  <c r="K91" i="1"/>
  <c r="O110" i="1"/>
  <c r="N110" i="1"/>
  <c r="M110" i="1"/>
  <c r="L110" i="1"/>
  <c r="K110" i="1"/>
  <c r="L102" i="1"/>
  <c r="K102" i="1"/>
  <c r="N94" i="1"/>
  <c r="M94" i="1"/>
  <c r="L94" i="1"/>
  <c r="K94" i="1"/>
  <c r="N93" i="1"/>
  <c r="M93" i="1"/>
  <c r="L93" i="1"/>
  <c r="K93" i="1"/>
  <c r="Q91" i="1"/>
  <c r="P91" i="1"/>
  <c r="O91" i="1"/>
  <c r="N91" i="1"/>
  <c r="M91" i="1"/>
  <c r="L91" i="1"/>
  <c r="K88" i="1"/>
  <c r="N84" i="1"/>
  <c r="M84" i="1"/>
  <c r="L84" i="1"/>
  <c r="K84" i="1"/>
  <c r="M83" i="1"/>
  <c r="N83" i="1"/>
  <c r="L83" i="1"/>
  <c r="M81" i="1"/>
  <c r="L81" i="1"/>
  <c r="K81" i="1"/>
  <c r="L80" i="1"/>
  <c r="K80" i="1"/>
  <c r="M78" i="1"/>
  <c r="L78" i="1"/>
  <c r="K78" i="1"/>
  <c r="N76" i="1"/>
  <c r="M76" i="1"/>
  <c r="L76" i="1"/>
  <c r="K76" i="1"/>
  <c r="N69" i="1"/>
  <c r="M69" i="1"/>
  <c r="L69" i="1"/>
  <c r="K69" i="1"/>
  <c r="M68" i="1"/>
  <c r="L68" i="1"/>
  <c r="L66" i="1"/>
  <c r="K66" i="1"/>
  <c r="L64" i="1"/>
  <c r="M64" i="1"/>
  <c r="K64" i="1"/>
  <c r="L60" i="1"/>
  <c r="K60" i="1"/>
  <c r="L52" i="1"/>
  <c r="K52" i="1"/>
  <c r="L36" i="1"/>
  <c r="K36" i="1"/>
  <c r="L27" i="1"/>
  <c r="K27" i="1"/>
  <c r="L25" i="1"/>
  <c r="K25" i="1"/>
  <c r="K11" i="1"/>
  <c r="K145" i="1"/>
  <c r="K35" i="1"/>
  <c r="K34" i="1"/>
  <c r="K33" i="1"/>
  <c r="K32" i="1"/>
  <c r="K31" i="1"/>
  <c r="K12" i="1"/>
  <c r="K13" i="1"/>
  <c r="K216" i="1"/>
  <c r="K213" i="1"/>
  <c r="K212" i="1"/>
  <c r="K211" i="1"/>
  <c r="K210" i="1"/>
  <c r="K209" i="1"/>
  <c r="K208" i="1"/>
  <c r="K207" i="1"/>
  <c r="K206" i="1"/>
  <c r="K205" i="1"/>
  <c r="K204" i="1"/>
  <c r="K203" i="1"/>
  <c r="K202" i="1"/>
  <c r="K201" i="1"/>
  <c r="K196" i="1"/>
  <c r="K192" i="1"/>
  <c r="K191" i="1"/>
  <c r="K190" i="1"/>
  <c r="K188" i="1"/>
  <c r="K187" i="1"/>
  <c r="K185" i="1"/>
  <c r="K184" i="1"/>
  <c r="K183" i="1"/>
  <c r="K182" i="1"/>
  <c r="K181" i="1"/>
  <c r="K180" i="1"/>
  <c r="K173" i="1"/>
  <c r="K172" i="1"/>
  <c r="K171" i="1"/>
  <c r="K168" i="1"/>
  <c r="K167" i="1"/>
  <c r="K166" i="1"/>
  <c r="K165" i="1"/>
  <c r="K164" i="1"/>
  <c r="K161" i="1"/>
  <c r="K159" i="1"/>
  <c r="K158" i="1"/>
  <c r="K157" i="1"/>
  <c r="K155" i="1"/>
  <c r="K154" i="1"/>
  <c r="K153" i="1"/>
  <c r="K152" i="1"/>
  <c r="K151" i="1"/>
  <c r="K150" i="1"/>
  <c r="K148" i="1"/>
  <c r="K147" i="1"/>
  <c r="K144" i="1"/>
  <c r="K142" i="1"/>
  <c r="K140" i="1"/>
  <c r="K139" i="1"/>
  <c r="K133" i="1"/>
  <c r="K132" i="1"/>
  <c r="K131" i="1"/>
  <c r="K130" i="1"/>
  <c r="K129" i="1"/>
  <c r="K128" i="1"/>
  <c r="K127" i="1"/>
  <c r="K126" i="1"/>
  <c r="K125" i="1"/>
  <c r="K123" i="1"/>
  <c r="K122" i="1"/>
  <c r="K121" i="1"/>
  <c r="K120" i="1"/>
  <c r="K119" i="1"/>
  <c r="K118" i="1"/>
  <c r="K117" i="1"/>
  <c r="K115" i="1"/>
  <c r="K114" i="1"/>
  <c r="K111" i="1"/>
  <c r="K109" i="1"/>
  <c r="K108" i="1"/>
  <c r="K107" i="1"/>
  <c r="K106" i="1"/>
  <c r="K105" i="1"/>
  <c r="K104" i="1"/>
  <c r="K103" i="1"/>
  <c r="K101" i="1"/>
  <c r="K100" i="1"/>
  <c r="K99" i="1"/>
  <c r="K98" i="1"/>
  <c r="K97" i="1"/>
  <c r="K96" i="1"/>
  <c r="K95" i="1"/>
  <c r="K92" i="1"/>
  <c r="K90" i="1"/>
  <c r="K89" i="1"/>
  <c r="K87" i="1"/>
  <c r="K86" i="1"/>
  <c r="K85" i="1"/>
  <c r="K83" i="1"/>
  <c r="K82" i="1"/>
  <c r="K79" i="1"/>
  <c r="K77" i="1"/>
  <c r="K75" i="1"/>
  <c r="K74" i="1"/>
  <c r="K73" i="1"/>
  <c r="K72" i="1"/>
  <c r="K71" i="1"/>
  <c r="K70" i="1"/>
  <c r="K68" i="1"/>
  <c r="K67" i="1"/>
  <c r="K63" i="1"/>
  <c r="K62" i="1"/>
  <c r="K61" i="1"/>
  <c r="K59" i="1"/>
  <c r="K58" i="1"/>
  <c r="K57" i="1"/>
  <c r="K56" i="1"/>
  <c r="K55" i="1"/>
  <c r="K54" i="1"/>
  <c r="K51" i="1"/>
  <c r="K50" i="1"/>
  <c r="K49" i="1"/>
  <c r="K48" i="1"/>
  <c r="K47" i="1"/>
  <c r="K46" i="1"/>
  <c r="K45" i="1"/>
  <c r="K44" i="1"/>
  <c r="K43" i="1"/>
  <c r="K42" i="1"/>
  <c r="K41" i="1"/>
  <c r="K40" i="1"/>
  <c r="K39" i="1"/>
  <c r="K38" i="1"/>
  <c r="K37" i="1"/>
  <c r="K30" i="1"/>
  <c r="K29" i="1"/>
  <c r="K28" i="1"/>
  <c r="K26" i="1"/>
  <c r="K24" i="1"/>
  <c r="K23" i="1"/>
  <c r="K22" i="1"/>
  <c r="K21" i="1"/>
  <c r="K20" i="1"/>
  <c r="K19" i="1"/>
  <c r="K18" i="1"/>
  <c r="K17" i="1"/>
  <c r="K16" i="1"/>
  <c r="K15" i="1"/>
  <c r="K14" i="1"/>
  <c r="K10" i="1"/>
  <c r="K9" i="1"/>
  <c r="K8" i="1"/>
  <c r="K5" i="1"/>
  <c r="K7" i="1"/>
</calcChain>
</file>

<file path=xl/sharedStrings.xml><?xml version="1.0" encoding="utf-8"?>
<sst xmlns="http://schemas.openxmlformats.org/spreadsheetml/2006/main" count="579" uniqueCount="502">
  <si>
    <t>LOTE</t>
  </si>
  <si>
    <t>SISTEMA DE OSMOSIS INVERSA FORMADO POR SISTEMA UV STERILIGHT CON FUENTE DE PODER CON PANTALLA INDICADORA DE VIDA UTIL DE BULBO CON MEDIDOR ANALOGO DE PRESION, BOMBA DE 1/2HP Y FILTRO.</t>
  </si>
  <si>
    <t>Sterlight</t>
  </si>
  <si>
    <t xml:space="preserve"> S5Q-PA</t>
  </si>
  <si>
    <t>100-240V. 50-60 Hz.0.6 A.</t>
  </si>
  <si>
    <t>A.O. Smith</t>
  </si>
  <si>
    <t>1.5 HP. 115-230V.</t>
  </si>
  <si>
    <t xml:space="preserve">LAVADORA DE FRASCO/CRISTAL FABRICADA EN ACERO INOXIDABLE CAPACIDAD DE 81 AGUJAS DIM. INTE: 72X80X68. </t>
  </si>
  <si>
    <t>Forma Scientific</t>
  </si>
  <si>
    <t>89141-1</t>
  </si>
  <si>
    <t>208-230,3ph, 60Hz.</t>
  </si>
  <si>
    <t>220V. 3ph.</t>
  </si>
  <si>
    <t>HORNO DE SECADO DOBLE PUERTA ABATIBLE CAPACIDAD MAX 300°C CON CONTROL ANALOGO DE PERILLA MARCA INVENSYS DIM. INT: 70X51X 63. PUERTA 75.5X60. Con 2 RESISTENCIAS.  Equipo fuera de uso.</t>
  </si>
  <si>
    <t xml:space="preserve">LENADORA DE LIQUIDOS DE  UN PISTON (7/8"DIAM.X 3.5") SEMIAUTOMATICA  BREWER  REGULADOR DE VELOCIDAD ANALOGO 100 RPM  CON UNA BOQUILLA DE INYECCIÓN. </t>
  </si>
  <si>
    <t>Brewer</t>
  </si>
  <si>
    <t>115V. 0.5 A</t>
  </si>
  <si>
    <t>110 V.</t>
  </si>
  <si>
    <t>13-1</t>
  </si>
  <si>
    <t>13-3</t>
  </si>
  <si>
    <t>FILTRO DE PLÁSTICO   (DIAM:3´´X9´´)  PARA CARTUCHO (DIM INTE 2.5"X 10") DOBLE ABIERTO DE 10" CON  SALIDAS DE 3/4" A MANGUERA 3/3", CON LLAVE Y 5  REPUESTOS Y LLAVE.</t>
  </si>
  <si>
    <t>13-4</t>
  </si>
  <si>
    <t xml:space="preserve">FILTRO DE PLÁSTICO TRANSPARENTE   (DIAM:3´´X9´´)  PARA CARTUCHO (DIM INTE 2.5"X 10") DOBLE ABIERTO DE 10" CON  SALIDAS DE 3/4" A MANGUERA 3/3", </t>
  </si>
  <si>
    <t>ENGARGOLADORA DE BANCO SEMIAUTOMATICA DE PEDAL Y PALANCA  PARA RETAPA DIAMETRO 20 Y 30 mm. ALTURA MAXIMA 36 cm;  VARIOS FORMATOS.</t>
  </si>
  <si>
    <t>127V. .5 HP. 9.5 A. 1745 RPM. 60 HZ.</t>
  </si>
  <si>
    <t>Kymex</t>
  </si>
  <si>
    <t>10x12"</t>
  </si>
  <si>
    <t>Pyrex</t>
  </si>
  <si>
    <t>BOMBA CENTRIFUGA DE ACERO INOXIDABLE  DIAM: 5", ENTRADAS DE CLAM 1.5", 1 HP, CON RUEDAS.</t>
  </si>
  <si>
    <t>Hoinox</t>
  </si>
  <si>
    <t>PC114MD</t>
  </si>
  <si>
    <t>220/440 V. 1 HP. 3/1.65 A. 3440 RPM. 60 HZ.</t>
  </si>
  <si>
    <t>220-360V. 60 Hz. 1800 RPM.</t>
  </si>
  <si>
    <t xml:space="preserve">130 V.1 A. 1/8 HP. </t>
  </si>
  <si>
    <t>Tarja</t>
  </si>
  <si>
    <t>200L</t>
  </si>
  <si>
    <t>110=230 V. 1HP. 13.2,6.5 A. 1725 RPM. 60 HZ.</t>
  </si>
  <si>
    <t>Conductronic</t>
  </si>
  <si>
    <t>PH10</t>
  </si>
  <si>
    <t>9 VDC.</t>
  </si>
  <si>
    <t>Denver instrument</t>
  </si>
  <si>
    <t>050WCBO18</t>
  </si>
  <si>
    <t>100 v.</t>
  </si>
  <si>
    <t>Mesa de acero inoxidable con entrepaño y respaldo DIM:150X70X89.5.</t>
  </si>
  <si>
    <t>Mesa</t>
  </si>
  <si>
    <t>Mettler</t>
  </si>
  <si>
    <t>PE 1</t>
  </si>
  <si>
    <t>Lote de 3 bombas   desplazamiento positivo 2 de plástico con entradas de manguera 3/4´´, impulsor diam: 1´´10L/MIN 4 coples con tuerca adicionales + una tuerca y 3 espigas roscadas de varias medidas. otra de goteo con estradas de manguera de  0.5" , impulsor de 2"  DE 12 GPM.</t>
  </si>
  <si>
    <t>Shurflo, Pump-plus</t>
  </si>
  <si>
    <t>Pusatron C-plus</t>
  </si>
  <si>
    <t xml:space="preserve">110V. 115 V. 0.4 A. 50/60 HZ. </t>
  </si>
  <si>
    <t>CONTADORA DE TABLETAS MINI COUNTER CON TOLVA DE ALIMENTACION Y GUIA PARA TABLETA Y SENSOR PARA CONTENO Y CONTADR ANALOGO, CON CONTROL DE VELOCIDD Y REVOLUCIONES Y PANTALLA EN LCD</t>
  </si>
  <si>
    <t>Mini-Counter</t>
  </si>
  <si>
    <t>M IV</t>
  </si>
  <si>
    <t>115V. 2 A. 50/60 HZ.</t>
  </si>
  <si>
    <t>II</t>
  </si>
  <si>
    <t>TANQUE EN ACERO INOXIDABLE  300 LITROS (DIAM: 65X85) CONICO, VALVULA DE ESFERA SALIDA DE 1"CONEXIÓN MANGUERA Y TAPA CON COMPUERTA 1/4.</t>
  </si>
  <si>
    <t>220V, 5 HP. 3PH.</t>
  </si>
  <si>
    <t>FILTRO VERTICAL DE PLATOS PLACA 12.7 CM DE MATERIAL FILTRANTE DIAM, ORIFICIO CENTRAL DE 2.5 CM DEL VASTAGO CON BOMBA HIDRAULICA ACCIONADA POR MOTOR DE 0.746 kW  incompleto</t>
  </si>
  <si>
    <t>1127/220 V. 18.6/9.4 A. I HP. .756 KW.  3535/3510 RPM.</t>
  </si>
  <si>
    <t>48-1</t>
  </si>
  <si>
    <t>LAVADORA DE FRASCO DE 16 BOQUILLAS  CON PANEL DE CONTROL ELECTRICO DE AVANCE Y PARO INDICADOR ANALOGO DE PIEZAS/MINUTO. CON DOS FORMATOS PARA 2"Y 1.5" DE CUELLO.</t>
  </si>
  <si>
    <t>Bausch + Strobel</t>
  </si>
  <si>
    <t>FAW 500</t>
  </si>
  <si>
    <t>4517, 1978</t>
  </si>
  <si>
    <t>220/380 V. .5 KW. 50 HZ.</t>
  </si>
  <si>
    <t>48-2</t>
  </si>
  <si>
    <t>TINA DE ACERO INOXIDABLE(DIAM:38X29) +  BOMBA HIDRAULICAS DE 0.5 HP PEDROLLO</t>
  </si>
  <si>
    <t>JCRm 1C</t>
  </si>
  <si>
    <t>04-09.</t>
  </si>
  <si>
    <t>125V. 5.3 A, .5 HP, 3450 RPM</t>
  </si>
  <si>
    <t>48-3</t>
  </si>
  <si>
    <t>BOMBA HIDRAULICAS DE 0.5 HP PEDROLLO</t>
  </si>
  <si>
    <t>05-09.</t>
  </si>
  <si>
    <t>48-4</t>
  </si>
  <si>
    <t>48-5</t>
  </si>
  <si>
    <t>48-6</t>
  </si>
  <si>
    <t>DOS FILTROS DE CARTUCHO  CON SALIDA A MANGUERA 3/4"</t>
  </si>
  <si>
    <t>FILTRO VERTICAL DE PLATOS (I) EN ACERO INOXIDABLE PLACA 17.7 CM DIAM, O.C. 3.12 CM CON BOMBA CENTRIFUGA (4"´) DE 0.187 KW SIEMENS, MONTADO SOBRE 4 LLANTAS NEGRAS.</t>
  </si>
  <si>
    <t>127V. 6.4 A. .25 HP. 1760 RPM. 60 HZ.</t>
  </si>
  <si>
    <t>FILTRO VERTICAL DE PLATOS (II) EN ACERO INOXIDABLE PLACA 17.7 CM DIAM, O.C. 3.12 CM. CON BOMBA  CENTRIFUGA (4")  DE  0.75 HP POWER ELECTRIC,  MONTADO SOBRE 4 LLANTAS BLANCAS.</t>
  </si>
  <si>
    <t>220/440 V. 2.5/1.3 A. .75 HP. 1723 RPM.</t>
  </si>
  <si>
    <t>HORNO SECADOR  DE LECHO FLUIDO A VAPOR 80 KG CAPACIDAD, CON PANEL DE CONTROL Y PANTALLA SIEMENS LOGOI TDE. COMPUESTO DE  VENTILADOR EN LA PARTE INFERIOR, TINA MOVIL (4 LLANTAS 2 CON FRENO) EN ACERO INOXIDABLE  (DIAM: 98 Y 72X37), FILTR0 DE MANGAS, INTERCAMBIADOR DE CALOR, COLECTOR DE POLVOS,  CON INSTALACION DE EXTRACCION DE AIRE. INCLUYE: MANÓMETRO INYECCIÓN DE VAPOR , VÁLVULA DE SEGURIDAD, TERMÓMETROS , TUBERIA Y FILTROS EXTERNOS.</t>
  </si>
  <si>
    <t>Glat</t>
  </si>
  <si>
    <t>80 Kg.</t>
  </si>
  <si>
    <t>220 V. 10 HP.3530 RPM. 60 HZ.</t>
  </si>
  <si>
    <t xml:space="preserve"> LOTE2DE 2 MARCO DE PESAS PATRON UNO DE: 1000,500,200,100,100,50,20,10,10,5 GRAMOS Y OTRO DE : KG CON 20000,1000, 1000,500,200,100,100,50,20,10,10,5 GRAMOS  CON PORTAPESAS DE MADERA</t>
  </si>
  <si>
    <t>HORNO DE LECHO ESTÁTICO ELÉCTRICO CAPACIDAD MAX 120 °C  DIM: INT: 59X50118 CON 15 CHAROLAS EN ACERO INOXIDALE DIMS EXT: 50X56.5X5. COM PIROMETRO ROVERSHAW</t>
  </si>
  <si>
    <t>3PH, 220 VOLTS</t>
  </si>
  <si>
    <t>304797/11</t>
  </si>
  <si>
    <t>Radgwag</t>
  </si>
  <si>
    <t>PUE C/31 H</t>
  </si>
  <si>
    <t>Mettler Toledo</t>
  </si>
  <si>
    <t>MS303S/03</t>
  </si>
  <si>
    <t>110 V(12 vdc.-.84 a.)</t>
  </si>
  <si>
    <t>MEZCLADOR DE DOBLE  LISTÓN (DIM:50X80X54), 100 KG DE CAP. ÚTIL, EN ACERO INOXIDABLE, MOVIL, INCLINABLE  CON TAPA, CONTROL ELECTRICO CON BOTONERA Y AMPERIMETRO.</t>
  </si>
  <si>
    <t>Jing.tec</t>
  </si>
  <si>
    <t>CH 200 (2014/04)</t>
  </si>
  <si>
    <t>JTMEL14009</t>
  </si>
  <si>
    <t>220 V. 3 PH. 4 KW</t>
  </si>
  <si>
    <t>TAPONADORA SEMIAUTOMATICA DE ROSCA PARA  FRASCOS, MOVIL, 25 CM ALTURA MAXIMA, 7 ENRROSCADORES Y 6 BASES DIFERENTES MEDIDAS</t>
  </si>
  <si>
    <t>Devecchi</t>
  </si>
  <si>
    <t>TERMO SELLADORA SEMIAUTOMATICA DE MORDAZA  (38 cm, 5 mm)  DE POLIETILENO CON RESISTENCIA ACCIONADA CON PEDAL.</t>
  </si>
  <si>
    <t>SELLADORA Y ENVASADO (ACTUALMENTE SELLADO)  PARA TUBO COLAPSABLE CON CARRUSEL  DE 26 HOLDERS ACCIONADO POR MOTOR ELECTRICO DE 1680 RPM DE 1.5 HP. PARA EL SISTEMA DE SELLADO INCLUYE SOPLADOR LEISTER CUENTA CON PANEL DE CONTROL CON BOTONERA</t>
  </si>
  <si>
    <t>300 L.</t>
  </si>
  <si>
    <t>380/220 V. 1.2/2.1 A. .5 HP. 3 PH. 1380 RPM. 50 HZ.</t>
  </si>
  <si>
    <t>BASCULA ELECTRONICA CON PLATAFORMA DIMS 30X 35 CM CON CONTROL DIGITAL CAP. MAX. 15 KG.</t>
  </si>
  <si>
    <t>Instrument ESHER</t>
  </si>
  <si>
    <t>R-321 VAC</t>
  </si>
  <si>
    <t>MARCK</t>
  </si>
  <si>
    <t xml:space="preserve"> I</t>
  </si>
  <si>
    <t>220/380, .22 KW. 60 HZ.</t>
  </si>
  <si>
    <t xml:space="preserve">170 V. 1.9 A. .35 HP. </t>
  </si>
  <si>
    <t>Perkin Elmer</t>
  </si>
  <si>
    <t>MINISPLIT  (UNIDAD EVAPORADORA) CAPACIDAD 11,500 BTU/H REFRIGERANTE R22</t>
  </si>
  <si>
    <t>LG.</t>
  </si>
  <si>
    <t>SP121CM</t>
  </si>
  <si>
    <t>311X00N3. JO5268</t>
  </si>
  <si>
    <t>115 V. 11 A. 178 W. 1 PH. 60 HZ.</t>
  </si>
  <si>
    <t>ESTUFA DE ESTABILIDAD CON 3 PARRILLAS Y VIDRIO EN EL INTERIOR DIMS INTE; 30X35.5X40 CONTROL DE TEMPERATURA MANUAL.</t>
  </si>
  <si>
    <t>Rios Rocha</t>
  </si>
  <si>
    <t>E</t>
  </si>
  <si>
    <t>ECM</t>
  </si>
  <si>
    <t>127 V. 90 W.</t>
  </si>
  <si>
    <t xml:space="preserve">ESTUFA CON VACUOMETRO ANALOGO ACOPLADO A 115V CAP MAX 100 C DIMS INT: 20X35.5X15 </t>
  </si>
  <si>
    <t>64140-10</t>
  </si>
  <si>
    <t>115 V. 6 A. 1 PH. 50/60 HZ.</t>
  </si>
  <si>
    <t>BOMBA DE VACIO DE 1/4 HP A 1425 RPM MOTOR ELECTRICO MOD  5KH45AB2352X CON VALVULAS DE CONTROL CON DOS MANOMETROS</t>
  </si>
  <si>
    <t>GAST</t>
  </si>
  <si>
    <t>115 V. 4.6 A. 0.25 HP. 1425 RPM.1 PH. 50 HZ.</t>
  </si>
  <si>
    <t>REFRIGERADOR Y CONGELADOR 2 PUERTAS RIFRIGERANTE 134A</t>
  </si>
  <si>
    <t xml:space="preserve">Wirlpool </t>
  </si>
  <si>
    <t>115-127 V.. 1PH. 60HZ..</t>
  </si>
  <si>
    <t>AGITADOR CON PERILLA CONTROL DE VELOCIDAD 20 W</t>
  </si>
  <si>
    <t>Corning</t>
  </si>
  <si>
    <t>PC-310</t>
  </si>
  <si>
    <t>120 V. 20 W. 59/60 HZ.</t>
  </si>
  <si>
    <t>THERMO SCIENTIFIC</t>
  </si>
  <si>
    <t>ESPECTROFOTÓMETRO CON PANEL DE CONTROL DIGITAL , 4 FUNCIONES Y PANTALLA LCD</t>
  </si>
  <si>
    <t>RAYLEIGH</t>
  </si>
  <si>
    <t>VIS-723G</t>
  </si>
  <si>
    <t>0708B7</t>
  </si>
  <si>
    <t>220 V. 150 W. 50 HZ.</t>
  </si>
  <si>
    <t>CENTRIFUGADORA PORTATIL 10,000RPM RCF 3,900 GRAMOS CAPACIDAD 6 PROBETAS</t>
  </si>
  <si>
    <t>LW SCIENTIFIC</t>
  </si>
  <si>
    <t>ZO-1</t>
  </si>
  <si>
    <t>100-240 V. 0.5 A. 50/60 HZ. (12 VDC 1.5 A)</t>
  </si>
  <si>
    <t>MINISPLIT CAPACIDAD 23,000 BTU/H REFRIGERANTE R22</t>
  </si>
  <si>
    <t>MEZ65004117</t>
  </si>
  <si>
    <t>220 V. 11.2 A. IPH.  60 HZ.</t>
  </si>
  <si>
    <t>Lote de 3 cernidores circulares manuales en Diam: 8.5 cm, #120, #220. con tapa y receptor , 1(DIAM: 25, malla 20)</t>
  </si>
  <si>
    <t>HANNA</t>
  </si>
  <si>
    <t>MOTOR AGITADOR 130 W 8,000 RPM CON VELOCIDAD VARIABLE Y FLECHA DE DIAM: 33.5 mm X 20</t>
  </si>
  <si>
    <t>110/120 V. 1.2 A. 130 W. 8000 RPM.. 50/60 HZ.</t>
  </si>
  <si>
    <t>WATERSIDE CHESHAM BUCKS</t>
  </si>
  <si>
    <t>EX</t>
  </si>
  <si>
    <t>5M0953</t>
  </si>
  <si>
    <t>220 V. 3 HP. 3PH. 60 HZ.</t>
  </si>
  <si>
    <t>AGITADOR DE  ACERO INOXIDABLE , 3 HP,  CON DOS PROPELA 3 ´´ Y UN DISPERSOR DE 4 PALETAS (DIAM: 5"X 37"),.CON 3 BUJES DE TEFLON  Y CON RECIRCUKADOR.</t>
  </si>
  <si>
    <t xml:space="preserve">HIDROLAVADORA MULTIBOQUILLAS DE ACERO INOXIDABLE  A PRESIÓN DIMS 101X143X169 CM CON CARRO EN ACERO INOXIDABLE DIMS 140X76X75 CM DE PERFIL CUADRADO Y  CUATRO GRADILLAS PORTA FRASCO EN ACERO INOXIDABLE DIMS 61X31X24 CON RODAJAS PARA 32 FRASCOS </t>
  </si>
  <si>
    <t>Gitrol</t>
  </si>
  <si>
    <t>S794A</t>
  </si>
  <si>
    <t>208-230/440 v. 19-17.3/8.6 A. 7.5 HP, 3450 r}RPM. 3 PH. 60 HZ.</t>
  </si>
  <si>
    <t xml:space="preserve">TERMO SELLADORA SEMIAUTOMATICA DE  MORDAZA  ( 16  , 1.6 cm) ,  ACCIONADA CON PEDAL </t>
  </si>
  <si>
    <t>SONGSHAN</t>
  </si>
  <si>
    <t>Lote de 3 Pizarrones: #1: 120X90, #2: 91X150, #3: 240X120P y 1 rotafolio de 70X90  y  una guillotina tamaño oficio</t>
  </si>
  <si>
    <t xml:space="preserve">POLIPASTO MECANICO (JET EQUIPMENT, 1 TON.)  C0N CARRETILLA  (TEMSA, 500 KG.)  MONTADO SOBRE RIEL DE 7X10X 517 PARA CARRETILLA DE 3´´ </t>
  </si>
  <si>
    <t>JET EQUIPMENT, TEMSA</t>
  </si>
  <si>
    <t xml:space="preserve">6873, </t>
  </si>
  <si>
    <t>BASCULA MECANICA 500 KG CON DOS PESAS PATRON DE 1 KG Y 200 G.</t>
  </si>
  <si>
    <t>TORINO</t>
  </si>
  <si>
    <t>FM 130</t>
  </si>
  <si>
    <t>MINISPLIT CAPACIDAD 22,300 BTU REFRIGERANTE R-22</t>
  </si>
  <si>
    <t>Lote de muebles de madera #1:  Mueble de 12 puertas 214X53X160, #2: dos bancas de 93X31X52, #3: Vitrina de 4 puertas con vidrio superior y 8 inferiores normales de 223X34X128.5. #3: Mesa de madera 62X105X77.</t>
  </si>
  <si>
    <t>COLECTOR DE POLVO 54X80X69 NEGRO.</t>
  </si>
  <si>
    <t>Arme</t>
  </si>
  <si>
    <t>Aairkrone Botarini</t>
  </si>
  <si>
    <t>KS 10 A</t>
  </si>
  <si>
    <t>56051  2002</t>
  </si>
  <si>
    <t xml:space="preserve">220 V. 16 A.. 7.5 KW. 60 HZ. </t>
  </si>
  <si>
    <t>Carrier</t>
  </si>
  <si>
    <t>Magnahekic</t>
  </si>
  <si>
    <t>220-230/440-460  V. 12.5-12.2/6.3-6.1 A. 3475 RPM. 3 PH. 60 HZ.</t>
  </si>
  <si>
    <t>CONDENSADORA DE AIRE  AZUL (114X67X70), VENTILADOR JAULA DE ARDILLA 17" (55X,55X79) Y MANEJADORA (156X84X84)</t>
  </si>
  <si>
    <t>220/440 V. 3/1.5 A.  0.75 HP. 3 PH. 1425/1725 RPM. 50/60HZ.</t>
  </si>
  <si>
    <t xml:space="preserve">EXTRACTOR DE AIRE PARA DUCTO TIPO JAULA DE ARDILLA 14" CENTRIFUGO </t>
  </si>
  <si>
    <t>CM-20</t>
  </si>
  <si>
    <t>220/440 V. .25 HP. 60 HZ.</t>
  </si>
  <si>
    <t>2 EXTRACTORES DE JAULA DE ARDILLA 142 y 12" CON MOTOR ELECTRICO DE 3/4 HP</t>
  </si>
  <si>
    <t>220/440 V. 3 HP. 2.2 KW. 9.6/4.3 A.</t>
  </si>
  <si>
    <t>FLEJADORA SEMIAUTOMATICA  MOVIL FLEJE DE 12 X 0.55 MM CON 4 ROLLOS DE FLEJE.</t>
  </si>
  <si>
    <t>ROBERT SEAL CORP.</t>
  </si>
  <si>
    <t>D580 A</t>
  </si>
  <si>
    <t>S908120726</t>
  </si>
  <si>
    <t>110 V. 1 PH. 60HZ.</t>
  </si>
  <si>
    <t>FLEJADORA SEMIAUTOMATICA  MOVIL FLEJE DE 12 X 0.55 MM CON 5 ROLLOS DE FLEJE.</t>
  </si>
  <si>
    <t>INTERLAKE</t>
  </si>
  <si>
    <t xml:space="preserve">FLEJADORA SEMIAUTOMATICA  MOVIL FLEJE DE 12 X 0.55 MM </t>
  </si>
  <si>
    <t>Makysa</t>
  </si>
  <si>
    <t>Rodwag</t>
  </si>
  <si>
    <t xml:space="preserve"> APP35/2C </t>
  </si>
  <si>
    <t>110V. 35 W.</t>
  </si>
  <si>
    <t>Lote de 5 piezas de empaque:  #1: 1 Flejadora con tensadora y  pinzas para 1/2" , #2: 1  Despachador de cintas SALBÓN. #3,  1 Engapadora de cajas CRT nueva.  #4: 1 Despachador de diurex. #5: 1 Costal de grapas. # 10: 1 Caja de grapas de cobre  FIFA para cajas.</t>
  </si>
  <si>
    <t>EG-30-1 M-19976</t>
  </si>
  <si>
    <t xml:space="preserve"> VENT; 220-230/440-460 V. 5.2/2.6 A. 3470 RPM. 2 HP. 3 PH. 60 HZ. BOM; 22 V. 4.2/6.2 A. 1722/852 RPM 3 PH. 60 HZ. </t>
  </si>
  <si>
    <t>HI 982411</t>
  </si>
  <si>
    <t>127 V. 5.3 A. .5  HP. .35 KW. 60 HZ.</t>
  </si>
  <si>
    <t>127/220 V. 14.2/6.83 A. I HO. 1750 RPM. 60 HZ.</t>
  </si>
  <si>
    <t>ESPECTROFOTÓMETRO</t>
  </si>
  <si>
    <t>UV/VIS Lambada 2S</t>
  </si>
  <si>
    <t>230 V. 250 VA. 56/60 HZ.</t>
  </si>
  <si>
    <t>FRIGOBAR CAPACIDAD 138.7 DM REFRIGERANTE 134A</t>
  </si>
  <si>
    <t>TERMOSELLADORA DE INDUCCION ELECTROMAGNETICA POTENCIA 500 W DE 20 A 100 mm</t>
  </si>
  <si>
    <t>Electromagnetic Netism</t>
  </si>
  <si>
    <t>DJYF-500A  04-2011</t>
  </si>
  <si>
    <t>110V. 500 W.</t>
  </si>
  <si>
    <t>Lote de 5 piezas de empaque:  #1: 1 Flejadora con tensadora y  pinzas para 1/2" , #2: 1  Despachador de cintas SALBÓN. #3,  1 Engapadora de cajas CRT.  #4: 1 Despachador de diurex. #5: 1 Caja de grapas de cobre  FIFA para cajas.</t>
  </si>
  <si>
    <t>Lote de chapas nuevas y usadas, resortes, pernos , baleros , bandas, bujes en 2 cajas de acero inoxidable de 41X30X6.5 + una caja de acero inoxidable de 62.5X44X4.</t>
  </si>
  <si>
    <t>Lote de varios; bote de rondanas, lote de clavos, remachadora con varios remaches contenedor con taquetes y tornillos varios, Consumibles; Cinta termosellantes, tela de teflón, cinta de teflón, lijas varias, rollos de plástico, tapetes. En 2 caja de acero inoxidable con tapa de 62.5X44X4. y Lote de consumibles líquidos primarios 24 piezas ; aceites, pegamentos, líquidos de frenos, cosmético, polish grasa, arranca motor, etc.</t>
  </si>
  <si>
    <t>Bomba manual para pruebas de presión. 12 Manometros,10 válvulas de seguridad, 2 trampas de vapor , filtros varios.</t>
  </si>
  <si>
    <t xml:space="preserve">Lote de motores varios; 1 de 3 HP., 1 DE 1 hp Siemens. 1 de 3/4 HP Siemens con reductor y variador, 1 Weg de 3/4 HP. 1  Weg de 1/2 HP.1 ABB de 3/ 4 de HP. 1 Power elecreic de 1/2 HP. 1 Criphon de 1/2 HP. Montado en base y con polea variable. 1 reductor 21-4 con polea en L. Una Marcha de auto, 1 Bomba sumergible Franklin electric  de 1 HP. y una bomba sumergible Pedrollo Nueva de 1 HP. , </t>
  </si>
  <si>
    <t>Manómetros mangueras y conexiones para llenado de refrigerante con 4 botes de refrigerante 3 (Freón 22), 1 (Freón 134a), 5 litros de aceite sintético Acemire, 2 litros de aceite sintético Ararat y un tanque de freón R-22 vacio. 1 tanque de Freón 410A.</t>
  </si>
  <si>
    <t>Hidro Neumático de 90 litros con bomba Perollo incompleto</t>
  </si>
  <si>
    <t>Evans</t>
  </si>
  <si>
    <t>Hidro Smart</t>
  </si>
  <si>
    <t>127 V. 13 A. 1.5 HP. 1.1 KW. 60 HZ</t>
  </si>
  <si>
    <t>Lote de 10 extinguidores ROJOS #30,#29</t>
  </si>
  <si>
    <t>Lote de filtros de las manejadoras varios.</t>
  </si>
  <si>
    <t>Mesa de acero inoxidable con entrepaño y respaldo DIM:170,75.5,79.</t>
  </si>
  <si>
    <t>Lote de 5 Mesa #1: Mesa de acero al carbón y formaica con entrepaño, respaldo e esquina a la derecha DIM: 245X70X91. #2: Mesa de acero al carbón y formaica con entrepaño, respaldo e esquina a la derecha DIM:184X70X91.#3: Mesa de acero al carbón DIM:  172X79X90. 4#:  Mesa de acero al carbón DIM: 238X70X92. #5: de madera con cubierta de lamina de acero al carbón DIM: 78X58X75.</t>
  </si>
  <si>
    <t>PM Steele</t>
  </si>
  <si>
    <t>Lote de 10 extinguidor  ROJOS # 25,24,23,22,21,19,10,12,11,13.</t>
  </si>
  <si>
    <t>Lote de extinguidores</t>
  </si>
  <si>
    <t>Lote de 5 carros de acero inoxidable: Dos con entrepaños y dos ruedas con freno 60X40X80. 2, uno con entrepaño y 4 ruedas con freno 50X50X79. uno de 46X67X91. uno de acero al carbón de 46X67X91.</t>
  </si>
  <si>
    <t>Carro</t>
  </si>
  <si>
    <t xml:space="preserve">Lote de 2  botes de acero inoxidable </t>
  </si>
  <si>
    <t>Botes</t>
  </si>
  <si>
    <t>REVISADORA  DEVIALES MANUAL</t>
  </si>
  <si>
    <t>Revisadora</t>
  </si>
  <si>
    <t>Caja de herramienta</t>
  </si>
  <si>
    <t>LOTE DE 3 CONTENEDORES PYREX  DIAM 15´´. X 15 ´´.12 Gallones</t>
  </si>
  <si>
    <t>12 G.</t>
  </si>
  <si>
    <t>Lote de 5 piezas de empaque:  #1: 1 flejadora con tensadora y  pinzas para 1/2" , #2: 1  Despachador de cintas SALBON. #3,  1 engapadora de cajas CART   #4: 1 despachador de dyurex. #5: 1 costal de grapas. # 10: 1 caja de grapas de cobre  FIFA para cajas.</t>
  </si>
  <si>
    <t>Mesa de acero al carbón y lamina de acero inoxidable con entrepaño, respaldo e esquina a la derecha DIM:171X71X82.</t>
  </si>
  <si>
    <t>6 Tarja de acero inoxidable: De 2 puertas 2 (DIM: internas 59X49X25. DIM. EXT: 80X70X91.5 una sin llave mezcladora. 1(DIM internas 62X38X22, DIM. EXT: 86X63X91.5 una sin llave mezcladora y sin puertas) . 1(DIM:  DIM internas 64X39X21.5 DIM. EXT: 88X64X92 sin llave mezcladora).1(DIM internas 40X40X20. DIM. EXT: 46X53X35). 1(DIM internas 40X36X13. DIM. EXT: 52X52.5X90 con 2 puertas de acero al carbón)</t>
  </si>
  <si>
    <t xml:space="preserve">Lote de plástico: Jarras, 9 piezas- 5000 ml, 3-3000, 15-2000, 5-1000, matraces 3-2000, 1-600, 1-400, 1-250, 1-100. Probetas 1-1000, 1-500, 1-250. Embudos varias medidas 11  piezas. 13 cucharones diferentes medidas, 3 paletas, 12 tapones 2.5´´.  2 cajas plásticas de DIM. INT: 40X60X21 CM. </t>
  </si>
  <si>
    <t>Lote de plástico</t>
  </si>
  <si>
    <t>Lote varios</t>
  </si>
  <si>
    <t>Lote de 9 contenedores de 45 litros en Nalgene</t>
  </si>
  <si>
    <t>Lote de 4 silla giratoria de vinil dos cuadradas fijas y dos redondas con ruedas</t>
  </si>
  <si>
    <t>Lote de sillas</t>
  </si>
  <si>
    <t>Lote de bancos</t>
  </si>
  <si>
    <t>Lote de banco de madera 7 cuadrados, 2 redondos, 2 cuadrados perforados.</t>
  </si>
  <si>
    <t>Virotex</t>
  </si>
  <si>
    <t>29 cm, 48 cm</t>
  </si>
  <si>
    <t>110V.</t>
  </si>
  <si>
    <t>Lote de 4 +1 + 1 (tefal)  ventiladores de pedestal y otro portátil</t>
  </si>
  <si>
    <t>Optimis, Myatek, Wind chaser, Tefal</t>
  </si>
  <si>
    <t>43,53,17 cm.</t>
  </si>
  <si>
    <t>Lote de 5 parrillas 4(35X25X30.5) y una (35X20X25.5)</t>
  </si>
  <si>
    <t>Lote de parrillas</t>
  </si>
  <si>
    <t>Lote de 19 carros de 4 llantas porta cajas en acero al carbón Dim. Int: 53X36.5X 3.5</t>
  </si>
  <si>
    <t>Lote de carros</t>
  </si>
  <si>
    <t>Lote de 10 carros de 4 llantas porta cajas en acero inoxidable Dim int: 9(53X36.5X 3.5), 1(62X43.5X3.5) + 8 bases sin terminar</t>
  </si>
  <si>
    <t>Varios empaque</t>
  </si>
  <si>
    <t>Lote de 8 termómetros 6 de caratula y 2 de varilla (2 Telera, 3 Metrones. 1 Tyler, 2 Brandan, 1 Roldaran.)</t>
  </si>
  <si>
    <t>Termómetros</t>
  </si>
  <si>
    <t>Mesas</t>
  </si>
  <si>
    <t>Escritorios y archiveros</t>
  </si>
  <si>
    <t>Lote de 4 repiseros en acero inoxidable de 1 (6 niveles 140X49X180), 2 (4 niveles 180,150 X60X222) 1(5 niveles 45,112,226)</t>
  </si>
  <si>
    <t>Repisero</t>
  </si>
  <si>
    <t>Charolas</t>
  </si>
  <si>
    <t>Modulo de repisas de acero al carbón de 4 niveles y 3 estaciones Dim: 270X60X198</t>
  </si>
  <si>
    <t>Lote de enrrejados 4 piezas #1: De confinamiento con puerta corrediza Dim int: 155X56X190, #2: Un modulo de 20 posiciones enrejadas con puerta abatible, 5 divisiones  en 4 niveles de 464X60X240 con 20 repisas (61x91), 12 postes escuadra perforada de  5x3.5X240. #3: Reja con puerta central de 291x215. #4: Enrrejado de 24 posiciones en 6 niveles de 104X59X212.</t>
  </si>
  <si>
    <t>Enrrejado</t>
  </si>
  <si>
    <t>HPC243C.E</t>
  </si>
  <si>
    <t>C100209160207817151581</t>
  </si>
  <si>
    <t xml:space="preserve">230V. 20A. 60 HZ. 1PH. </t>
  </si>
  <si>
    <t xml:space="preserve">Mesa de acero inoxidable DIM: 240X88X80 con dos puertas individuales en la parte derecha de 35X56, en 75 </t>
  </si>
  <si>
    <t>272-1</t>
  </si>
  <si>
    <t>Escalera plataforma de acero inoxidable antiderrapante 3 niveles DIM: 113x110x80 con bisagra de dos escalones y montado sobre 4 ruedas con freno.</t>
  </si>
  <si>
    <t>Escalera</t>
  </si>
  <si>
    <t>Lote de 2 muebles de acero al carbón #1: Trinchador de 3 cajones con 3 puertas en acero al carbón, #2:Dos gabinetes de dos cajones y 2 puertas 52X48X81</t>
  </si>
  <si>
    <t>Trinchador</t>
  </si>
  <si>
    <t>Lote de filtros. 9 capsulas, 4 + 1 cartuchos, 6 membranas y 2 contenedores flexboy y caja de plástico amarilla de (36x52x40).</t>
  </si>
  <si>
    <t>Sartorius</t>
  </si>
  <si>
    <t>Lote de 7 extinguidor VERDES  O CHICOS # 14,#38,#43,#50,#5,#20,#53</t>
  </si>
  <si>
    <t>Escalera plataforma de acero inoxidable antiderrapante 3 niveles DIM: 80x129x93 con bisagra de dos escalones.</t>
  </si>
  <si>
    <t>Lote de herramientas varias . Dos serrotes 1(18"),1( 7").Un arco de segueta, Una tijera  de podar 21", una guía destapa caños de 7 m. un cortador y avellanado para tubo de cobre. Un sujetador de tubos, Un soporte  para tanque.</t>
  </si>
  <si>
    <t>Lote de 4 tanques de acero inoxidable Diam: 44X64, 52X49, 45.5X40, 34X34.</t>
  </si>
  <si>
    <t>Tanques</t>
  </si>
  <si>
    <t>Lote de 45 ollas de acero inoxidable con agarraderas Diam: 47.5X28  50 litros</t>
  </si>
  <si>
    <t>ollas</t>
  </si>
  <si>
    <t>Entrepaños</t>
  </si>
  <si>
    <t>Lote de 2 módulos de presión MAGNEHELIC #1: un modulo en acero inoxidable (DIM: 87X21X60) con 11 medidores de presión. #2: un modulo en acero inoxidable (DIM: 27X16X52) con 3 medidores de presión.</t>
  </si>
  <si>
    <t>Lote de 4 extinguidores portátiles  tres llantas( dos grandes y una chica)Ñ #7,#33,#31. #26</t>
  </si>
  <si>
    <t>Lote de 6 escaleras #1: en aluminio de 5 escalones (58X100X144) con barandal y 4 ruedas, #2: en aluminio de 6 escalones (60x113x168) con barandal y 2 ruedas. #3: de acero al carbón de 2 escalones de (42X60X73).#4. 16 escalones 43.5X495 . #5. 19 escalones  43.5X495. #6: En aluminio abatible de triangulo con 3 escalones 35X24X90 (peldaños).</t>
  </si>
  <si>
    <t xml:space="preserve"> LAMPARA UV STERILIGHT CON FUENTE DE PODER CON PANTALLA INDICADORA DE VIDA UTIL DE BULBO CON CONTROLADOR.  </t>
  </si>
  <si>
    <t>SILVER VIQUA</t>
  </si>
  <si>
    <t>Lote de 2 escritorios modulares de formaica (120X55X82) con área para CPU y  repisa móvil de teclado, 3 sillas móviles, una repisa (40X30), archivero metálico de 3 cajones (47.5X70X102). Pizarrón 91X150, 2 basureros.</t>
  </si>
  <si>
    <t>Lote de 5 lámparas de emergencia  #1: 66X9X11. #2: CUATRO 68X15X12.</t>
  </si>
  <si>
    <t>Lloid´S, TECO</t>
  </si>
  <si>
    <t xml:space="preserve">110-127  V. 40 W. </t>
  </si>
  <si>
    <t>Lote de contenedores de 50 litros de plástico</t>
  </si>
  <si>
    <t>Modulo e escuadra  de 170X170X75 con soporte para teclado y archivero de dos cajones chicos y uno grande con silla de tela negra fija..</t>
  </si>
  <si>
    <t>16 pedestales de diferentes tamaños, 3 mecheros de bunsen, 6 pinzas varias de tubo fijas , 6 pinzas de tubo dobles,  3 pinzas de tubo moviles, 3 parrillas ajustables con  malla y triangulo termicos, pinsas y articulos varios.</t>
  </si>
  <si>
    <t>2 tacometros portatiles 1 control company, 1 ACCUSPLIT EAGLE.</t>
  </si>
  <si>
    <t>Lote de 5 piezas de empaque:  #1: 1 Flejadora con tensadora y  pinzas para 1/2" , #2: 1  Despachador de cintas SALBÓN. #3,  1 Engapadora de cajas COMPACT.  #4: 1 Despachador de dyurex. #5: 1 Caja de grapas de cobre  FIFA para cajas.</t>
  </si>
  <si>
    <t>Termo balanza Max: 50 g (1 mg). Con platos de repuesto TERMOBALANZA CAPACIDAD MAXIMA 54 GRAMOS D= 1MG (183)</t>
  </si>
  <si>
    <t>METTLER TOLEDO</t>
  </si>
  <si>
    <t>HE53 /03</t>
  </si>
  <si>
    <t>100-120 V. 50/60 HZ.</t>
  </si>
  <si>
    <t>Lote de 10 extinguidores  ROJOS y BLANCOS #44,#49,#48,#45,#46,#51,#52, #47,#42,#8.</t>
  </si>
  <si>
    <t>100-120/220-240 V. 5/2.5 A. 50Z060 HZ.</t>
  </si>
  <si>
    <t>FISHER SCIENTIFIC</t>
  </si>
  <si>
    <t>115 V. 1.4 A. 50/60 HZ.</t>
  </si>
  <si>
    <t>TRI DET</t>
  </si>
  <si>
    <t>117 V. 50/60 HZ.</t>
  </si>
  <si>
    <t>Lote de 6 archiveros: #1:Archivero metálico de dos cajones 47X72X71, #2: 3 Archeros de de formaica de tres  cajones 52X60X110.5, #3 1 de formaica de 3 cajones 41.5X60X107.5,.#4: Archivero metálico de cuatro cajones 46X67X132.5. Un escritorio de 3 cajones 175X75X75.</t>
  </si>
  <si>
    <t>Lote de 5 muebles de madera: #1: 12 estantes y 3 gavetas inferiores 255X(60,29)X 197=(60X137) . #2: 22 estantes de 363X(40,29)X209 =(134,75). #3: 25 estantes de 367X29.5X240.#4: Trinchador de 5 cajones y 6 puertas 417X71X92 con base de formaica. #5: Armario de 6 puertas 244X60X151.</t>
  </si>
  <si>
    <t>Frigo bar</t>
  </si>
  <si>
    <t>Whirlpool</t>
  </si>
  <si>
    <t>WS550 10</t>
  </si>
  <si>
    <t>VR10501893</t>
  </si>
  <si>
    <t>127 V. 2 A.  60 HZ</t>
  </si>
  <si>
    <t>Oficina de un escritorio de formaica 146X61X76, una silla café en vinipiel, dos archiveros de formaica de 4 cajones 49X60X115, un archivero de dos cajones 49X50X71.5, Credenza en formaica de 2 cajones y dos puertas 120X42X73.</t>
  </si>
  <si>
    <t xml:space="preserve">Oficina a puerta cerrada de un escritorio, una silla café en vinipiel, 2 sillas fijas de tela, credenza de dos puertas y dos gavetas y dos archiveros en metal de 4 cajones </t>
  </si>
  <si>
    <t xml:space="preserve">Lote de extinguidores rojos #2#1#27. </t>
  </si>
  <si>
    <t>Lote de 3 escritorios 120X60X75.5, 3 Archivero 41X55X40  de 2 cajones chicos y uno grande y 6 sillas con ruedas varias.</t>
  </si>
  <si>
    <t>Modulo de 3 divisiones con 2 sillas negras de vinipiel ,2 archiveros de un cajón grande y dos chicos, 2 gavetas a la pared, cableados de energía, datos 320X295X138 .</t>
  </si>
  <si>
    <t>Escritorio en L 152X151X76, una silla negra de vinipiel, un archivero de un cajón grande y otro chico.</t>
  </si>
  <si>
    <t>Lote de 10 extinguidores  ROJOS #6,#4 + 3 área de pesado. #16,#32,#139,#23,#35.</t>
  </si>
  <si>
    <t>Elevador de personal piso a piso 310, riel 482. base 117X123.</t>
  </si>
  <si>
    <t xml:space="preserve">Oficina a puerta cerrada de un escritorio de formaica con un cajón grande y uno chico y soporte corredizo para teclado, una negra de vinil, 2 sillas fijas de tela, un repisero de 5 niveles y dos archiveros en metal de 4 cajones </t>
  </si>
  <si>
    <t>Oficina a puerta cerrada de dos escritorio de formaica con un cajón grande y uno chico y soporte corredizo para teclado, una negra de vinil, 1 sillas fijas de tela, credenza de dos puertas y dos gavetas y un archivero enformaica de 2 cajones .</t>
  </si>
  <si>
    <t>Extractor jaula de ardilla DIAM: 60</t>
  </si>
  <si>
    <t>85,90,105</t>
  </si>
  <si>
    <t>Bodega y/o estructura metálica con triplay y tejado inclinado de asbesto  1415X797.5X(254, 221) con una puerta y dos extractores  eólicos (cebollas)</t>
  </si>
  <si>
    <t>Bodega y/o estructura metálica con triplay y tejado inclinado de dos pendientes 8 dos dientes de cierra) de asbesto  1381.7X975.5X(248, 203) con una puerta y dos extractores  eólicos (cebollas)</t>
  </si>
  <si>
    <t>Lote de 2 Bodegas #1: Bodega de panel térmico con una puerta de aluminio, 2 corredizas y dos ventanas de dos aguas 359X307X(213,245).#2: Bodega y/o estructura metálica y tejado de dos aguas de asbesto 297X307X(213,245) con dos puertas</t>
  </si>
  <si>
    <t>Dispensador de Agua fría 3.2 L.</t>
  </si>
  <si>
    <t>Puresa</t>
  </si>
  <si>
    <t>C-500</t>
  </si>
  <si>
    <t>1406004AA4324-1</t>
  </si>
  <si>
    <t>127 V. 90 W. 60 HZ.</t>
  </si>
  <si>
    <t>Lote de tarima azules y anaranjadas 110X100X15 8</t>
  </si>
  <si>
    <t>Dispensador de Agua fría  y caliente 3.2 L.</t>
  </si>
  <si>
    <t>HC-500</t>
  </si>
  <si>
    <t>127 V. 5.3 A. 660 W. 60 HZ.</t>
  </si>
  <si>
    <t>Pedrollo</t>
  </si>
  <si>
    <t>COMPRESOR LIBRE DE ACEITE 10 BAR MAX POTENCIA 7.5 KW. PESO DE 149 KG INCLUYE , 2 MANOMETROS Y UNA VALVULA DE SEGURIDAD.</t>
  </si>
  <si>
    <t>Lote de articulos de oficina varios</t>
  </si>
  <si>
    <t xml:space="preserve">Lote de gavetas de plastico: De 5 cajones (40X46X84), De 4 cajones (56X40X65) con ruedas y base de formaica. Dos de 3 cajones (55X40X60.5) con ruedas. 59 cajas de plastico estivables de 12X19X8 y 7 de 16.5X28.5X13. + una verde. </t>
  </si>
  <si>
    <t>Oficina escritotio de formaica de 175X75X75 con 3 cajones y credenza en dos partes de 12 gavetas 165X(50-35)X(75-58) y una silla fija de tela negra.</t>
  </si>
  <si>
    <t>Polipasto Mecánico de 500kg de capacidad</t>
  </si>
  <si>
    <t xml:space="preserve">FILTRO DE ACERO INOXIDABLE (DIAM:3´´X14.5´´)  PARA CARTUCHO (DIM INTE 2.75"X 11"´) DOBLE ABIERTO DE 10" CON  SALIDAS DE 1", SOPORTE DE RESORTE Y 3 clamps. </t>
  </si>
  <si>
    <t>Bomba  de HPLC Serie 100</t>
  </si>
  <si>
    <t>Medidor de Punto de Fusión</t>
  </si>
  <si>
    <t>Módulo de Columnas para HPLC</t>
  </si>
  <si>
    <t>Mesa DE ACERO INOXIDABLE CON ENTREPAÑO DIM:150,70,69.5 CM.</t>
  </si>
  <si>
    <t>Mesa DE ACERO INOXIDABLE CON DOS CAJONES Y ENTREPAÑO. DIM:115X70X76.</t>
  </si>
  <si>
    <t>Lote de 2 Mesas #1: Mesa de acero inoxidable con entrepaño DIM: 240X88X98. Con cancelería de aluminio de compuertas para exclusa. # 2: Mesa de acero inoxidable con entrepaño DIM: 50X90X71. Con cancelería de aluminio de compuertas para exclusa.</t>
  </si>
  <si>
    <t>Lote de 4 Mesas con entrepaño de tubular de acero con bases de acero inoxidable #1: 190X73X88.5 con respaldo y guillotina instalada, #2:220X70X91 con guillotina instalada, #3: 289X105.5X83.5 y solo la cubierta de acero inoxidable., #4: 220.5X70X90 de PTR cuadrado guillotina instalada y solo la cubierta de acero inoxidable.</t>
  </si>
  <si>
    <t>Lote de 2 Mesas #1: Mesa de madera con tornillo G-6 con un cajón 233X92X105, caja metálica y dos cajones de archivero. #2: Mesa de ángulo con base de madera 80X80X85.</t>
  </si>
  <si>
    <t>Lote de 6 Mesas de acero inoxidable con entrepaño DIM:150,70,(84, 89, 91,85,70,80) .</t>
  </si>
  <si>
    <t>Lote de 2 Mesas de acero inoxidable con entrepaño DIM:150,70,89 CM.</t>
  </si>
  <si>
    <t>Lote de Mesas</t>
  </si>
  <si>
    <t xml:space="preserve">Lote de 3 ventiladores empotrables o de Mesa </t>
  </si>
  <si>
    <t>Lote de 15 piezas oficina metal : 4 escritorios con base de vidrio de  150X78X76, con 1 +1(3+1+3 cajones) y 1(3+1 cajones +puerta), 1 (1+3 cajones izquierdo, 114x76x75)  3 archiveros 2+1(4 cajones 45.5X73X132.5) + 1(4 cajones 39X72X134), 1 (2 cajones 47X72X78 ), 2 Mesa móvil con entrepaño 48X48X79, 46X46X66.1 fichero 27x64x28. Loker de dos divisiones (30x30x182). 1 Repisero de metal de 5 niveles 84x30x202.</t>
  </si>
  <si>
    <t>Lote de 5 Mesas #1 con entrepaño, estructural de acero al carbón con cubierta superior de lamina de acero inoxidable Dim: 175x75x85, #2 tubular de acero al carbón con entrepaño y cubierta de acero inoxidable con respaldo y 4 ruedas Dim: 120x45x86, #3  tubular de acero al carbón con cubierta de acero inoxidable y 4 ruedas Dim: 140x70x92. #4 DIM: acero inoxidable con ruedas 50x40x70. #5 con entrepaño y cubierta de acero inoxidable, 4 ruedas DIM: 120x45x90.</t>
  </si>
  <si>
    <t>Lote de 6 Mesas  móviles en acero inoxidable #1con entrepaño(77x57x90), #2(90x60x82), #3(60x40x91), sin entrepaño #4(50x40x70), #5 y respaldo (66x50x90). #6 y respaldo (55x50.5x91).</t>
  </si>
  <si>
    <t>Modulo de recepción 333X(124,65)X102. dos sillones de vinil (uno de uno 96X84X64 y otro de 3230X84X64) y Mesa de centro  120X60X33.</t>
  </si>
  <si>
    <t>BLUE POINT</t>
  </si>
  <si>
    <t>Clayton</t>
  </si>
  <si>
    <t>PURIFICADOR DE AGUA  CON OZONO CON CONTROLADOR E INDICADORES DE ORP HI 982411 Y BOMBA (PEDROLLO-JCR) DE .5 HP.TANQUE DE ACERO INOXIDABLE TORIESFERICO CON ENTRADA BRIDADA DE PRESION  Y SALIDA DE 2".DIAM: 80X130 Y 3 TANQUE FILTRO POLI CLASS.  (Requiere Mantenimiento)</t>
  </si>
  <si>
    <t>MONOBLOCK MAR PARA PROCESO DE LLENADO, COLOCACIÓN DE TAPON Y  ENGARGOLADO CON DOS ALIMENTADORES CON TOLVA/DISCOS VIBRADORES DE TAPON Y DE RETAPA FRASCO TIPO VIAL DE 5 A 30 ML EN 20 MM. CON ESTRELLA PARA 18 FRASCOS ,BANDA TRANSPORTADORA DE 64X8 A  LA SALIDA. DISCO GUIA DE 59 CM DIA CON 18 PORTA FRASCOS. VELOCIDAD VARIABLE.  FALTA BALA DE UNA DE LAS VALVULAS.</t>
  </si>
  <si>
    <t>TANQUE DE ACERO INOXIDABLE ENCHAQUETADO GRADO SANITARIO (DIAM: 60X80) 200 LTS CON  CON AGITADOR DE PROPELA (4") ,1 HP. SALIDA CENTRAL DE 1.5", CON VALVULA DE ESFERA . MANOMETRO Y VALVULA DE SEGURIDAD.</t>
  </si>
  <si>
    <t>TANQUE ENCHAQUETADO EN ACERO INOXIDABLE  DE 1000 L (DIAM:97X135) CONICO, AGITACION TIPO ANCLA (90),  VALVULA DE ESFERA SALIDA DE 1" CONEXIÓN MANGUERA Y TAPA CON COMPUERTA 3/8, VALVULA DE SEGURIDAD Y MANOMETROS.</t>
  </si>
  <si>
    <t>ENVASADORA DE BOMBA DE ENGRANES, MARCK (I)  CON CONTROL DE ENCENDIDO,S VELOCIDADES VARIABLES,  TIMER PARA TIEMPO DE PAUSA Y DISPARO. FALTAN LAS DOS  VALAS Y COMPUERTAS DE VALVULAS.. REFACCIONES VARIAS. TOLVA CONICA DE 50 LITOS , UNA BOQUILLA</t>
  </si>
  <si>
    <t>ENVASADORA DE BOMBA DE ENGRANES, MARCK (II) CON INTERRUPTOR DE ENCENDIDO, CONTROL ANALOGO DE VELOCIDAD, MEDIDOR ANALOGO DE TIEMPO, MEDIDOR ANALOGO DE TIEMPO EN PAUSA FALTAN LAS UNA DE LAS   VALAS Y COMPUERTAS DE VALVULAS. REFACCIONES VARIAS, ENBUDO DE LLEVADO.</t>
  </si>
  <si>
    <t>MARMITA ENCHAQUETADA (45 CM) EN ACERO INOXIDABLE CAPACIDAD(DIAM: 80X84) 300 LITROS CON AGITACIÓN DE ANCLA (DIAM:52X42) , SALIDA DE 1" Y VALVULA DE ESFERA A  0.5"´,MOTOR 1/2 HP INCLUYE MANÓMETRO METRON , VÁLVULA DE SEGURIDAD, TERMÓMETRO MCA METRON. (Requiere Mantenimiento)</t>
  </si>
  <si>
    <t>DESTILADOR DE AGUA  CONSTA DE: TANQUE EN ACERO INOXIDABLE SUMINISTRO DIAM: 30X60 SALIDA 1´´ LATERAL. TANQUE DE ACERO INOXIDABLE ENCHAQUETADO TORIESFERIACO A PRECION CON TAPA SALIDA INFERIOR 1´´ CON VALVULA DE ESFERA GENERADOR DE VAPOR  DIAM: 45X90.   TANQUE  DE ACERO INOXIDABLE DOBLE TAPA TORIESFERICA DIAM: 30X60.  , CAPACIDAD  50-100 LITROS POR HORA. (Requiere Mantenimiento)</t>
  </si>
  <si>
    <t>AUTOCLAVE ENCHAQUETADA A VAPOR EN ACERO INOXIDABLE INT. TORIESFERICO (DIAM: 96X120) CAP 500 LITROS, TRES  CANASTAS PERFORADAS  DE ALUMINIO DIAM. INT: 2(90X35),1( 90X60) CON UNA DIVISIÓN SUPERIOR  Y OTRA INFERIOR, MANÓMETRO, VÁLVULA DE SEGURIDAD, TERMÓMETRO</t>
  </si>
  <si>
    <t>AUTOCLAVE ENCHAQUETADA A VAPOR EN ACERO  INOXIDABLE INT. TORIESFERICO (DIAM: 96X120) CAP 500 LITROS, DOS CANASTAS PERFORADAS DE ALUMINIO  DIAM. INT: 90X40, 90X60 CON 4 DIVISIÓNES SUPERIORES Y UNA INFERIOR Y CARGADOR DE CANASTILLAS., INCLUYE: MANÓMETRO, VÁLVULA DE SEGURIDAD, TERMÓMETRO</t>
  </si>
  <si>
    <t>COLECTOR DE POLVOS CON MANOMETRO ANALOGO, UN EXTRACTOR DE PALETAS (DIAM: 17")Y OTRO DE JAULA DE ARDILLA (.19"). (Requiere Mantenimiento)</t>
  </si>
  <si>
    <t>Magnahelic</t>
  </si>
  <si>
    <t>LOTE DE 4 CONTENEDORES PYREX DE VIDRIO TEMPLADO  10" DIAM. X 12".</t>
  </si>
  <si>
    <t xml:space="preserve">POTENCIOMETRO MEDIDOR PORTATIL DE PH </t>
  </si>
  <si>
    <t>BALANZA CAPACIDAD MAXIMA 200 GRAMOS ESCALA DE .01g</t>
  </si>
  <si>
    <t>BASCULA ELECTRONICA CAPACIDAD MAX 1000 GRAMOS</t>
  </si>
  <si>
    <t>TANQUE DE ACERO INOXIDABLE 200 L. (DIAM:59X90). CONICO,  VALVULA DE ESFERA SALIDA DE MANGUERA 1"´Y 2 CLAMPS .MONTADO SOBRE 4 LLANTAS CON FRENO.</t>
  </si>
  <si>
    <t>TANQUE DE ACERO INOXIDABLE 100 L. (DIAM:55X68), CONICO, VALVULA DE ESFERA ROSCADA 2", EXTENSIÓN (45) Y CODO DE PVC.</t>
  </si>
  <si>
    <t>BÁSCULA ELECTRONICA DIGITAL DE PLATAFORMA (50.5X40.5X12) CAP MAX 60 KG</t>
  </si>
  <si>
    <t xml:space="preserve">BALANZA ANALITICA ELECTRONICA CAPACIDAD MAX 320g  ESCALA 0.001g </t>
  </si>
  <si>
    <t>AGITADOR DE  ACERO INOXIDABLE , 3 HP,  CON DOS PROPELA 3 ´´ Y UN DISPERSOR DE 4 PALETAS (DIAM: 5"X 32"),  CON 7 BUJES DE TEFLON Y 4 COLADORES DE DIFERENTES MALLAJES Y UNO CON RECIRCULACIÓN</t>
  </si>
  <si>
    <t>BASCULA ELECTRONICA MAX 35 KG  d=1g, PLATAFORMA 34.5X26 CM CON REPISA EN ACERO INOXIDABLE (41X41X28)</t>
  </si>
  <si>
    <t>SUAVIZADOR  DE AGUA PARA CALDERA CON MANOMETRO EN GLICERINA.</t>
  </si>
  <si>
    <t>Lote de artículos varios eléctricos como son: resistencias varios tipos, balastras, repuestos de focos lets, repuestos de focos gaa (grandes y chicos), conexiones para tubo rigido, apagadores, tapas, contactos , pibotes para lamparas, chalupas, protecciones termicas, fusibles, clavijas, controles de temperatura, extensiones, multicontactos, cable de uso rudo, rollos de cable para altas temperaturas. refacciones (variadores, quemadores, pistolas de aire caliente, etc.) en 6 charolas de acero inoxidable de 40.5X30.5X6.6</t>
  </si>
  <si>
    <t xml:space="preserve">Lote de artículos varios de plomería como son: niples, tuercas union, codo, tubería, tanques y sopletes de gas portatiles, conexiones de bronce, cobre y PVC, retenes, soldaduras, en 3 charolas de acero inoxidable de 40.5X30.5X6.6 y 2 de 52X29X8. y una caja blanca de 45X70X23 y una cubeta de plástico de 19 l.. </t>
  </si>
  <si>
    <t xml:space="preserve">CAJA DE HERRAMIENTA DE ACERO INOXIDABLE  2 DESARMADORES PLANOS Y UNO PHILIPS, 2 JUEGOS DE LLAVES ALLEN KANUVA (9PZAS 5/6´´a 1/4´´), (9PZAS 6 mm a 1.5 mm) , 2 JUEGOS DE LLAVES MIXTAS KANOVA (9PZAS 3/4´´a 1/4´´), (9PZAS 15 mm a 4 mm) - las de 15, 13,10, 4 mm. </t>
  </si>
  <si>
    <t>Mesa de acero inoxidable con entrepaño y respaldo IZQUIERDO  DIM:242,72.5, 91 CM</t>
  </si>
  <si>
    <t>Mesa de acero inoxidable con entrepaño y respaldo IZQUIERDO  DIM:181X72X81 CM</t>
  </si>
  <si>
    <t>Lote de 9 despachadores de cinta Canela de 1´´, 20 aplicadores de 3´´, 10 engrapadora para cajas  con 16 cajas de grapas, un botiquín metálico.</t>
  </si>
  <si>
    <t>Lote de 12 lockers de una puerta 40.5X45.5X170.</t>
  </si>
  <si>
    <t>Lote de lockers</t>
  </si>
  <si>
    <t>Por Definir</t>
  </si>
  <si>
    <t>Lote de Mesas. #1 dos de madera con formaica 91x90x77.5. #2: Mesa de PTR con formaica de 180X90X79, #3: Mesa de alguno con madera de 58X138X 88. 10 sillas negras y una blanca. Un trinchador de madera con 3 cajones y dos puertas 120x44x88.</t>
  </si>
  <si>
    <t>Analizador de O2 y CO2 portatil</t>
  </si>
  <si>
    <t>Servomex</t>
  </si>
  <si>
    <t>Foodpack</t>
  </si>
  <si>
    <t>Bin para polvo marca Zanchetta para 100 kg apilable con valvula de salida de 8"</t>
  </si>
  <si>
    <t>Zanchetta</t>
  </si>
  <si>
    <t xml:space="preserve"> Rheometro y viscosimetro R/S Plus mide la deformacion y comportamiento fluido de los materiales.  </t>
  </si>
  <si>
    <t>R/S Plus</t>
  </si>
  <si>
    <t>Equipo de respiracion autonoma con tanque para 30 min 2216 psi</t>
  </si>
  <si>
    <t>MSA</t>
  </si>
  <si>
    <t>Ultra Lite II</t>
  </si>
  <si>
    <t xml:space="preserve">Lavadora de Instrumentos </t>
  </si>
  <si>
    <t>Steelco</t>
  </si>
  <si>
    <t>DS50DRDS</t>
  </si>
  <si>
    <t>LLENADORA DE PISTON 1PISTON (  (2.8X11 ) SEMIAUTOMATICA   . CONTROL ANALOGO DE VELOCIDAD. VEL MAX 100 RPM CON FLECHA INFERIOR DEL PISTON DAÑADA.</t>
  </si>
  <si>
    <t>Lote de 10 charolas de acero inoxidable diferentes medidas una caja y una reja</t>
  </si>
  <si>
    <t>Lote de 52 charolas de acero inoxidable de 18(56X46.2x4.2) con costilla interior 25(56.5X48.5x5) con costilla exterior, 10(43.5X62) sin costilla</t>
  </si>
  <si>
    <t>Difusor y/o evaporador de aire acondicionado 20.300 BTU/h con control remoto. MINISPLIT CAPACIDAD 22,300 BTU REFRIGERANTE R-22</t>
  </si>
  <si>
    <t>Lote de 17  lokers de dos puerta 38X45X180.05</t>
  </si>
  <si>
    <t xml:space="preserve">Lote de 9 modulos de entrepaños: #1: Dos Módulos de entrepaños uno de 4 y otros de 5 niveles 181X60X220, # 2: Uno de  84X45X222 en 3 niveles y dos en 6 niveles. #3:Tres de 90X60X220.5 en 3 niveles y uno de 4 niveles. </t>
  </si>
  <si>
    <t>Lote de 10 extinguidores  ROJOS #9,15,17,18,41,39,40,34,36,37</t>
  </si>
  <si>
    <t xml:space="preserve">Lote de 3 modulos #1: Dos para camputadora 102X60X76 #2: Uno de 90X60X75 y engargoladora manual. </t>
  </si>
  <si>
    <t>Lote de 5 muebles de madera #1:  Mueble de 12 puertas 214X53X160, #2: dos bancas de 93X31X52, #3: Vitrina de 4 puertas con vidrio superior y 8 inferiores normales de 223X34X128.5.#4: Mesa de madera 62X105X77. #5: Vitrina de 3 gabetas superiores, una inferior y dos puertas corredizas 125X35X185.</t>
  </si>
  <si>
    <t>Unidad de filtración de aire 132,270,126.</t>
  </si>
  <si>
    <t>LLENADORA DE TUBO GASTI, NO. SERIE: 172130, DE 12 ESTACIONES, PARA TUBO DE METAL, HP:1/2, PH:3, V:220, DIMENSIONES DE LA LLENADORA 44" LARGO X 23" ANCHO X 55" ALTO.</t>
  </si>
  <si>
    <t>GASTI</t>
  </si>
  <si>
    <t>Ph-2002</t>
  </si>
  <si>
    <t>220 V, 3Ph, 1/2 HP.</t>
  </si>
  <si>
    <t>Rayneri</t>
  </si>
  <si>
    <t>Agitador VMI Rayneri modelo 33/300P turbotest  No serie:102550, V:220, Ph:1, R.P.M.1750, dimensiones del agitador 23" largo x 15" ancho x 38" alto</t>
  </si>
  <si>
    <t>Horno Thermo Scientific Heratherm OMH 180-S, No. serie 41350382, 6.1 pies cubicos, rango de temperatura 50 ° C a 330 grados centígrados,, dimensiones internas 19" largo x 20" fondo x 28 "alto, con 2 charolas, V:208/240,  dimensiones del horno 35" largo x 26" ancho x 38" alto..</t>
  </si>
  <si>
    <t>Horno eléctrico Vulcan Hart modelo VPX3, No. Serie: 1037659-9X-5081, con resistencias tubulares de 9 Kw, dimensiones internas: 13" largo x 10.5" ancho x 2" alto, V:208, Ph:3, dimensiones del generador 30" largo x 30" ancho x 25" alto</t>
  </si>
  <si>
    <t>Vulcan Hart</t>
  </si>
  <si>
    <t xml:space="preserve">Liofilizadora VirTis modelo FM 12XL, No. Serie: 208202, con cámara de liofilizado en acero inoxidable dimensiones de la cámara 10 1/2" diámetro x 14" de profundidad, con PLC y pantalla V:115, Ph:1,con bomba de vacío Edwards modelo E2M8, No. serie: 17518, Hp: 1/2, V. 115-230 , Ph:1, R.P.M: 1725,  dimensiones de la liofilizadora: 40" largo x 27" ancho, x 34" alto </t>
  </si>
  <si>
    <t>Vir Tis</t>
  </si>
  <si>
    <t>Calentador de agua ELWA el{ectrico modelo 4618W, No. Serie 88-1685, presión máxima 6 bar,  temp. Máxima 90º</t>
  </si>
  <si>
    <t>Elwa</t>
  </si>
  <si>
    <t>Taponadora Semiautomatica Poliingenieros  para tapa de 30 mm, HP:1/3, V: 220, Ph:3, R.P.M.:1750, dimensiones de la taponadora 12" largo x 22" ancho x 35" alto</t>
  </si>
  <si>
    <t>Poliingenieros</t>
  </si>
  <si>
    <t>Báscula Avery Weigh Tronix modelo E1005, No. Serie: 075150313, con capacidad para 4 toneladas y plataforma de 72" largo x 96" ancho x 4" alto</t>
  </si>
  <si>
    <t>Avery Weigh Tronix</t>
  </si>
  <si>
    <t>Brookfield</t>
  </si>
  <si>
    <t>Estufa Lindberg Blue model M01450P3R10TA, No. Serie: Z17H-414548-ZH dimensiones internas 22" largo x 16" fondo x 25" de alto, Ph:3, V:220, dimensiones externas del Horno, 52" largo x 22" ancho x  46 1/2" alto.</t>
  </si>
  <si>
    <t>DESCRIPCIÓN</t>
  </si>
  <si>
    <t>MARCA</t>
  </si>
  <si>
    <t>MODELO</t>
  </si>
  <si>
    <t>NO. DE SERIE</t>
  </si>
  <si>
    <t>FOTOS</t>
  </si>
  <si>
    <t>Por determinar</t>
  </si>
  <si>
    <t>CALDERA DE VAPOR CAP 30 CC (7.5 Kg/c) HP.  VENTILADOR 2 BOMBA,  TANQUE ALMACENAMIENTO VAPOR DIMS DIAM: 85X230 MANÓMETRO DE ENTRADA GAS NATURAL, ENTRADA DE AGUA SUAVIZADA, OPERACIÓN CALDERA DE VAPOR, VÁLVULA DE SEGURIDAD CALDERA DE VAPOR, TERMÓMETRO DE OPERACIÓN CALDERA DE VAPOR, GASES DE COMBUSTIÓN EN CHIMENEA,  (Requiere Mantenimiento)</t>
  </si>
  <si>
    <t>Medidor de  humedad y temperatura de mesa</t>
  </si>
  <si>
    <t>Process Sensor</t>
  </si>
  <si>
    <t>MCT 660 NIR</t>
  </si>
  <si>
    <r>
      <rPr>
        <sz val="11"/>
        <rFont val="Calibri"/>
        <family val="2"/>
        <scheme val="minor"/>
      </rPr>
      <t>Oficina de un escritorio AZUL en L DE 181X122X72 con un archivero de dos cajones  47X71X70</t>
    </r>
    <r>
      <rPr>
        <sz val="11"/>
        <color rgb="FFFF0000"/>
        <rFont val="Calibri"/>
        <family val="2"/>
        <scheme val="minor"/>
      </rPr>
      <t xml:space="preserve">,  </t>
    </r>
    <r>
      <rPr>
        <sz val="11"/>
        <rFont val="Calibri"/>
        <family val="2"/>
        <scheme val="minor"/>
      </rPr>
      <t>dos sillas azules en tela fijas y una móvil negra</t>
    </r>
  </si>
  <si>
    <t>Maniobras de Entrega USD + IVA</t>
  </si>
  <si>
    <t>ELEVADOR DE 12 M DE ALTURA CON POLIPASTO ELECTRICO CAP MAXIMA 1,000 KG. (SE ENTREGA AL FINAL DE LA VENTA)</t>
  </si>
  <si>
    <t>LOTE DE 3 ARTICULOS #1: EXTRACTOR 1 HP. #2: REGADERA DE CADENA. #3: LAVA OJOS.</t>
  </si>
  <si>
    <t>INVENTARIO DE ARTÍCULOS EN VENTA</t>
  </si>
  <si>
    <t>Lote de dos cubetas de acero inoxidable 1(DIAM: 25.5,23X22) 1(DIAM: 28X23) y una olla de DIAM: 25.5x20.</t>
  </si>
  <si>
    <t>Contadora de pastillas automática con trasportador de 252X10.</t>
  </si>
  <si>
    <t>Triumph King</t>
  </si>
  <si>
    <t>TB 521</t>
  </si>
  <si>
    <t>220V, &amp;0 HZ.</t>
  </si>
  <si>
    <t xml:space="preserve">Bascula móvil para 500 Kg. Con pesas para 100 y 50 Kg. </t>
  </si>
  <si>
    <t>Fairbanks</t>
  </si>
  <si>
    <t xml:space="preserve">Bascula móvil para 250 Kg. </t>
  </si>
  <si>
    <t>Noval</t>
  </si>
  <si>
    <t>Base de bascula para 2300 kg sin monitor</t>
  </si>
  <si>
    <t>Trurman scale</t>
  </si>
  <si>
    <t>4639-1</t>
  </si>
  <si>
    <t>Class III</t>
  </si>
  <si>
    <t>Generador eléctrico portátil de gasolina 5.5 kw.  7.2 Galones = 10 horas a 1/2 carga. Consumo 19KWH.</t>
  </si>
  <si>
    <t>Generac</t>
  </si>
  <si>
    <t>MEX0004691</t>
  </si>
  <si>
    <t>1-120-240 V/4-120V. 5500W.</t>
  </si>
  <si>
    <t>Lote de 3 sillas fijas de tela negra y una móvil</t>
  </si>
  <si>
    <t xml:space="preserve">Soldadora de arco eléctrico AC/DC 100 CA/65 DC. </t>
  </si>
  <si>
    <t>Milller</t>
  </si>
  <si>
    <t>Thunderbolt</t>
  </si>
  <si>
    <t>127/220 V. 112/65 A. 14.3 A. 60 HZ.</t>
  </si>
  <si>
    <t>Lote de 4 recipientes para pruebas al vacío</t>
  </si>
  <si>
    <t>254126 I, 253695 I.</t>
  </si>
  <si>
    <t>WiRLPOOL</t>
  </si>
  <si>
    <t>WK5915 BS00</t>
  </si>
  <si>
    <t>HV60514737</t>
  </si>
  <si>
    <t>127V. 600 W. 60 HZ.</t>
  </si>
  <si>
    <t>Generador eléctrico portátil de gasolina 5.5 kw.  7.2 Galones = 10 horas a 1/2 carga. Consumo 19KWH. En caja.</t>
  </si>
  <si>
    <t>MEX0004685</t>
  </si>
  <si>
    <t>Balanza mecánica para 10KG.</t>
  </si>
  <si>
    <t>SOL</t>
  </si>
  <si>
    <t>Lote de 7 sillas fijas de vinil negro.</t>
  </si>
  <si>
    <t>Precio Venta ORIGINAL USD + IVA</t>
  </si>
  <si>
    <t>PRECIO AJUSTADO USD + IVA</t>
  </si>
  <si>
    <t>Se Reciben Ofertas</t>
  </si>
  <si>
    <t>10% Sobre Oferta</t>
  </si>
  <si>
    <t>ESPEC. ELECTRICAS</t>
  </si>
  <si>
    <t>Comisión Liquidador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</si>
</sst>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rgb="FF1D2129"/>
      <name val="Calibri"/>
      <family val="2"/>
      <scheme val="minor"/>
    </font>
    <font>
      <sz val="2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5">
    <xf numFmtId="0" fontId="0" fillId="0" borderId="0" xfId="0"/>
    <xf numFmtId="0" fontId="3" fillId="3" borderId="1" xfId="2" applyFont="1" applyFill="1" applyBorder="1" applyAlignment="1">
      <alignment horizontal="center" vertical="center" wrapText="1"/>
    </xf>
    <xf numFmtId="0" fontId="1"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4" borderId="1" xfId="0" applyFont="1" applyFill="1" applyBorder="1" applyAlignment="1">
      <alignment vertical="center" wrapText="1"/>
    </xf>
    <xf numFmtId="0" fontId="1" fillId="0" borderId="1" xfId="0" applyFont="1" applyFill="1" applyBorder="1" applyAlignment="1">
      <alignment vertical="center" wrapText="1"/>
    </xf>
    <xf numFmtId="0" fontId="5" fillId="0" borderId="1" xfId="0" applyFont="1" applyBorder="1" applyAlignment="1">
      <alignment horizontal="center" vertical="center"/>
    </xf>
    <xf numFmtId="0" fontId="1" fillId="4" borderId="1" xfId="0" applyFont="1" applyFill="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vertical="center"/>
    </xf>
    <xf numFmtId="0" fontId="6" fillId="4" borderId="1" xfId="0" applyFont="1" applyFill="1" applyBorder="1" applyAlignment="1">
      <alignment wrapText="1"/>
    </xf>
    <xf numFmtId="0" fontId="5" fillId="4" borderId="1" xfId="0" applyFont="1" applyFill="1" applyBorder="1" applyAlignment="1">
      <alignment wrapText="1"/>
    </xf>
    <xf numFmtId="0" fontId="1" fillId="0" borderId="0" xfId="0" applyFont="1" applyFill="1" applyAlignment="1">
      <alignment wrapText="1"/>
    </xf>
    <xf numFmtId="0" fontId="1" fillId="0" borderId="0" xfId="0" applyFont="1" applyFill="1" applyAlignment="1">
      <alignment horizontal="center"/>
    </xf>
    <xf numFmtId="0" fontId="1" fillId="4" borderId="1" xfId="0" applyFont="1" applyFill="1" applyBorder="1" applyAlignment="1">
      <alignment vertical="center" wrapText="1"/>
    </xf>
    <xf numFmtId="0" fontId="5" fillId="0" borderId="1" xfId="0" applyFont="1" applyFill="1" applyBorder="1" applyAlignment="1">
      <alignment horizontal="center" vertical="center"/>
    </xf>
    <xf numFmtId="164" fontId="3" fillId="3"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4" fontId="1" fillId="0" borderId="0" xfId="1" applyNumberFormat="1" applyFont="1" applyFill="1" applyAlignment="1">
      <alignment horizontal="right"/>
    </xf>
    <xf numFmtId="164" fontId="5" fillId="0" borderId="1" xfId="1" applyNumberFormat="1" applyFont="1" applyFill="1" applyBorder="1" applyAlignment="1">
      <alignment horizontal="right" vertical="center" wrapText="1"/>
    </xf>
    <xf numFmtId="164" fontId="5" fillId="0" borderId="2" xfId="1" applyNumberFormat="1" applyFont="1" applyFill="1" applyBorder="1" applyAlignment="1">
      <alignment horizontal="right" vertical="center" wrapText="1"/>
    </xf>
    <xf numFmtId="164" fontId="3" fillId="5" borderId="1" xfId="1" applyNumberFormat="1" applyFont="1" applyFill="1" applyBorder="1" applyAlignment="1">
      <alignment horizontal="center" vertical="center" wrapText="1"/>
    </xf>
    <xf numFmtId="0" fontId="8" fillId="0" borderId="11" xfId="3" applyFill="1" applyBorder="1" applyAlignment="1">
      <alignment vertical="center"/>
    </xf>
    <xf numFmtId="0" fontId="8" fillId="0" borderId="12" xfId="3" applyFill="1" applyBorder="1" applyAlignment="1">
      <alignment vertical="center"/>
    </xf>
    <xf numFmtId="0" fontId="8" fillId="0" borderId="13" xfId="3" applyFill="1" applyBorder="1" applyAlignment="1">
      <alignment vertical="center"/>
    </xf>
    <xf numFmtId="0" fontId="8" fillId="0" borderId="7" xfId="3" applyFill="1" applyBorder="1" applyAlignment="1">
      <alignment vertical="center"/>
    </xf>
    <xf numFmtId="0" fontId="0" fillId="0" borderId="10" xfId="0" applyFill="1" applyBorder="1" applyAlignment="1">
      <alignment vertical="center"/>
    </xf>
    <xf numFmtId="0" fontId="3" fillId="3" borderId="4"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8" fillId="0" borderId="6" xfId="3" applyFill="1" applyBorder="1" applyAlignment="1">
      <alignment vertical="center"/>
    </xf>
    <xf numFmtId="0" fontId="0" fillId="0" borderId="9" xfId="0"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64" fontId="5" fillId="0" borderId="2" xfId="1" applyNumberFormat="1" applyFont="1" applyFill="1" applyBorder="1" applyAlignment="1">
      <alignment horizontal="right" vertical="center" wrapText="1"/>
    </xf>
    <xf numFmtId="164" fontId="5" fillId="0" borderId="3" xfId="1"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164" fontId="1" fillId="0" borderId="3" xfId="1" applyNumberFormat="1" applyFont="1" applyBorder="1" applyAlignment="1">
      <alignment horizontal="right" vertical="center" wrapText="1"/>
    </xf>
    <xf numFmtId="0" fontId="7" fillId="0" borderId="0" xfId="0" applyFont="1" applyFill="1" applyAlignment="1">
      <alignment horizontal="center" wrapText="1"/>
    </xf>
    <xf numFmtId="0" fontId="8" fillId="0" borderId="5" xfId="3" applyFill="1" applyBorder="1" applyAlignment="1">
      <alignment vertical="center"/>
    </xf>
    <xf numFmtId="0" fontId="0" fillId="0" borderId="8" xfId="0" applyFill="1" applyBorder="1" applyAlignment="1">
      <alignment vertical="center"/>
    </xf>
    <xf numFmtId="49" fontId="5" fillId="0" borderId="2"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cellXfs>
  <cellStyles count="4">
    <cellStyle name="Accent1" xfId="2" builtinId="29"/>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693860</xdr:colOff>
      <xdr:row>1</xdr:row>
      <xdr:rowOff>53339</xdr:rowOff>
    </xdr:to>
    <xdr:pic>
      <xdr:nvPicPr>
        <xdr:cNvPr id="2" name="Picture 1">
          <a:extLst>
            <a:ext uri="{FF2B5EF4-FFF2-40B4-BE49-F238E27FC236}">
              <a16:creationId xmlns:a16="http://schemas.microsoft.com/office/drawing/2014/main" xmlns="" id="{4F969C82-E567-401A-9642-FBBB03F06597}"/>
            </a:ext>
          </a:extLst>
        </xdr:cNvPr>
        <xdr:cNvPicPr>
          <a:picLocks noChangeAspect="1"/>
        </xdr:cNvPicPr>
      </xdr:nvPicPr>
      <xdr:blipFill>
        <a:blip xmlns:r="http://schemas.openxmlformats.org/officeDocument/2006/relationships" r:embed="rId1"/>
        <a:stretch>
          <a:fillRect/>
        </a:stretch>
      </xdr:blipFill>
      <xdr:spPr>
        <a:xfrm>
          <a:off x="15240" y="15240"/>
          <a:ext cx="1253930" cy="624839"/>
        </a:xfrm>
        <a:prstGeom prst="rect">
          <a:avLst/>
        </a:prstGeom>
      </xdr:spPr>
    </xdr:pic>
    <xdr:clientData/>
  </xdr:twoCellAnchor>
  <xdr:twoCellAnchor editAs="oneCell">
    <xdr:from>
      <xdr:col>9</xdr:col>
      <xdr:colOff>268722</xdr:colOff>
      <xdr:row>0</xdr:row>
      <xdr:rowOff>0</xdr:rowOff>
    </xdr:from>
    <xdr:to>
      <xdr:col>12</xdr:col>
      <xdr:colOff>46355</xdr:colOff>
      <xdr:row>1</xdr:row>
      <xdr:rowOff>45720</xdr:rowOff>
    </xdr:to>
    <xdr:pic>
      <xdr:nvPicPr>
        <xdr:cNvPr id="4" name="Picture 3">
          <a:extLst>
            <a:ext uri="{FF2B5EF4-FFF2-40B4-BE49-F238E27FC236}">
              <a16:creationId xmlns:a16="http://schemas.microsoft.com/office/drawing/2014/main" xmlns="" id="{4C185C43-DF71-4449-8FD4-9A5CE71E3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0842" y="0"/>
          <a:ext cx="1902978" cy="632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30"/>
  <sheetViews>
    <sheetView showGridLines="0" tabSelected="1" zoomScale="60" zoomScaleNormal="60" workbookViewId="0">
      <pane xSplit="1" ySplit="4" topLeftCell="B5" activePane="bottomRight" state="frozen"/>
      <selection pane="topRight" activeCell="B1" sqref="B1"/>
      <selection pane="bottomLeft" activeCell="A5" sqref="A5"/>
      <selection pane="bottomRight" activeCell="B5" sqref="B5:B6"/>
    </sheetView>
  </sheetViews>
  <sheetFormatPr defaultColWidth="9.140625" defaultRowHeight="129.6" customHeight="1" x14ac:dyDescent="0.25"/>
  <cols>
    <col min="1" max="1" width="8.42578125" style="2" customWidth="1"/>
    <col min="2" max="2" width="64.28515625" style="24" customWidth="1"/>
    <col min="3" max="3" width="17.28515625" style="24" customWidth="1"/>
    <col min="4" max="4" width="17.5703125" style="24" customWidth="1"/>
    <col min="5" max="5" width="17.5703125" style="25" customWidth="1"/>
    <col min="6" max="6" width="19.5703125" style="24" customWidth="1"/>
    <col min="7" max="10" width="18.7109375" style="30" bestFit="1" customWidth="1"/>
    <col min="11" max="19" width="6.42578125" style="5" bestFit="1" customWidth="1"/>
    <col min="20" max="16384" width="9.140625" style="2"/>
  </cols>
  <sheetData>
    <row r="1" spans="1:19" ht="45.6" customHeight="1" x14ac:dyDescent="0.25"/>
    <row r="2" spans="1:19" ht="34.9" customHeight="1" x14ac:dyDescent="0.45">
      <c r="B2" s="50" t="s">
        <v>462</v>
      </c>
      <c r="C2" s="50"/>
    </row>
    <row r="3" spans="1:19" ht="16.899999999999999" customHeight="1" x14ac:dyDescent="0.25"/>
    <row r="4" spans="1:19" ht="58.15" customHeight="1" x14ac:dyDescent="0.25">
      <c r="A4" s="1" t="s">
        <v>0</v>
      </c>
      <c r="B4" s="1" t="s">
        <v>448</v>
      </c>
      <c r="C4" s="1" t="s">
        <v>449</v>
      </c>
      <c r="D4" s="1" t="s">
        <v>450</v>
      </c>
      <c r="E4" s="1" t="s">
        <v>451</v>
      </c>
      <c r="F4" s="1" t="s">
        <v>500</v>
      </c>
      <c r="G4" s="28" t="s">
        <v>496</v>
      </c>
      <c r="H4" s="33" t="s">
        <v>497</v>
      </c>
      <c r="I4" s="28" t="s">
        <v>501</v>
      </c>
      <c r="J4" s="28" t="s">
        <v>459</v>
      </c>
      <c r="K4" s="39" t="s">
        <v>452</v>
      </c>
      <c r="L4" s="40"/>
      <c r="M4" s="40"/>
      <c r="N4" s="40"/>
      <c r="O4" s="40"/>
      <c r="P4" s="40"/>
      <c r="Q4" s="40"/>
      <c r="R4" s="40"/>
      <c r="S4" s="40"/>
    </row>
    <row r="5" spans="1:19" s="5" customFormat="1" ht="70.150000000000006" customHeight="1" x14ac:dyDescent="0.25">
      <c r="A5" s="47">
        <v>1</v>
      </c>
      <c r="B5" s="53" t="s">
        <v>1</v>
      </c>
      <c r="C5" s="3" t="s">
        <v>2</v>
      </c>
      <c r="D5" s="3" t="s">
        <v>3</v>
      </c>
      <c r="E5" s="3">
        <v>130224918</v>
      </c>
      <c r="F5" s="4" t="s">
        <v>4</v>
      </c>
      <c r="G5" s="45">
        <v>950</v>
      </c>
      <c r="H5" s="45">
        <f>G5*0.7</f>
        <v>665</v>
      </c>
      <c r="I5" s="45">
        <f>H5*0.1</f>
        <v>66.5</v>
      </c>
      <c r="J5" s="45">
        <v>60</v>
      </c>
      <c r="K5" s="51" t="str">
        <f>HYPERLINK(CONCATENATE("http://www.unionmachinery.com/E-mail/liquidations/20210215-mexico/",TEXT(A5,"000"),".jpg"),"Foto 1")</f>
        <v>Foto 1</v>
      </c>
      <c r="L5" s="41"/>
      <c r="M5" s="41"/>
      <c r="N5" s="41"/>
      <c r="O5" s="41"/>
      <c r="P5" s="41"/>
      <c r="Q5" s="41"/>
      <c r="R5" s="41"/>
      <c r="S5" s="37"/>
    </row>
    <row r="6" spans="1:19" s="5" customFormat="1" ht="129.6" customHeight="1" x14ac:dyDescent="0.25">
      <c r="A6" s="48"/>
      <c r="B6" s="54"/>
      <c r="C6" s="3" t="s">
        <v>5</v>
      </c>
      <c r="D6" s="3"/>
      <c r="E6" s="6"/>
      <c r="F6" s="4" t="s">
        <v>6</v>
      </c>
      <c r="G6" s="46"/>
      <c r="H6" s="46"/>
      <c r="I6" s="46"/>
      <c r="J6" s="46"/>
      <c r="K6" s="52"/>
      <c r="L6" s="42"/>
      <c r="M6" s="42"/>
      <c r="N6" s="42"/>
      <c r="O6" s="42"/>
      <c r="P6" s="42"/>
      <c r="Q6" s="42"/>
      <c r="R6" s="42"/>
      <c r="S6" s="38"/>
    </row>
    <row r="7" spans="1:19" s="5" customFormat="1" ht="129.6" customHeight="1" x14ac:dyDescent="0.25">
      <c r="A7" s="7">
        <v>2</v>
      </c>
      <c r="B7" s="4" t="s">
        <v>7</v>
      </c>
      <c r="C7" s="3" t="s">
        <v>8</v>
      </c>
      <c r="D7" s="3" t="s">
        <v>9</v>
      </c>
      <c r="E7" s="6"/>
      <c r="F7" s="4" t="s">
        <v>10</v>
      </c>
      <c r="G7" s="31">
        <v>1500</v>
      </c>
      <c r="H7" s="31">
        <f>G7*0.7</f>
        <v>1050</v>
      </c>
      <c r="I7" s="31">
        <f>H7*0.1</f>
        <v>105</v>
      </c>
      <c r="J7" s="31">
        <v>350</v>
      </c>
      <c r="K7" s="34" t="str">
        <f>HYPERLINK(CONCATENATE("http://www.unionmachinery.com/E-mail/liquidations/20210215-mexico/",TEXT(A7,"000"),".jpg"),"Foto 1")</f>
        <v>Foto 1</v>
      </c>
      <c r="L7" s="35"/>
      <c r="M7" s="35"/>
      <c r="N7" s="35"/>
      <c r="O7" s="35"/>
      <c r="P7" s="35"/>
      <c r="Q7" s="35"/>
      <c r="R7" s="35"/>
      <c r="S7" s="36"/>
    </row>
    <row r="8" spans="1:19" s="5" customFormat="1" ht="129.6" customHeight="1" x14ac:dyDescent="0.25">
      <c r="A8" s="7">
        <v>6</v>
      </c>
      <c r="B8" s="4" t="s">
        <v>12</v>
      </c>
      <c r="C8" s="3"/>
      <c r="D8" s="3"/>
      <c r="E8" s="6"/>
      <c r="F8" s="4" t="s">
        <v>11</v>
      </c>
      <c r="G8" s="31">
        <v>100</v>
      </c>
      <c r="H8" s="31">
        <f t="shared" ref="H8:H29" si="0">G8*0.7</f>
        <v>70</v>
      </c>
      <c r="I8" s="31">
        <f t="shared" ref="I8:I71" si="1">H8*0.1</f>
        <v>7</v>
      </c>
      <c r="J8" s="31">
        <v>60</v>
      </c>
      <c r="K8" s="34" t="str">
        <f>HYPERLINK(CONCATENATE("http://www.unionmachinery.com/E-mail/liquidations/20210215-mexico/",TEXT(A8,"000"),".jpg"),"Foto 1")</f>
        <v>Foto 1</v>
      </c>
      <c r="L8" s="35"/>
      <c r="M8" s="35"/>
      <c r="N8" s="35"/>
      <c r="O8" s="35"/>
      <c r="P8" s="35"/>
      <c r="Q8" s="35"/>
      <c r="R8" s="35"/>
      <c r="S8" s="36"/>
    </row>
    <row r="9" spans="1:19" s="5" customFormat="1" ht="129.6" customHeight="1" x14ac:dyDescent="0.25">
      <c r="A9" s="7">
        <v>7</v>
      </c>
      <c r="B9" s="4" t="s">
        <v>13</v>
      </c>
      <c r="C9" s="3" t="s">
        <v>14</v>
      </c>
      <c r="D9" s="3">
        <v>60453</v>
      </c>
      <c r="E9" s="3">
        <v>19018</v>
      </c>
      <c r="F9" s="4" t="s">
        <v>15</v>
      </c>
      <c r="G9" s="31">
        <v>1200</v>
      </c>
      <c r="H9" s="31">
        <f t="shared" si="0"/>
        <v>840</v>
      </c>
      <c r="I9" s="31">
        <f t="shared" si="1"/>
        <v>84</v>
      </c>
      <c r="J9" s="31">
        <v>35</v>
      </c>
      <c r="K9" s="34" t="str">
        <f>HYPERLINK(CONCATENATE("http://www.unionmachinery.com/E-mail/liquidations/20210215-mexico/",TEXT(A9,"000"),".jpg"),"Foto 1")</f>
        <v>Foto 1</v>
      </c>
      <c r="L9" s="35"/>
      <c r="M9" s="35"/>
      <c r="N9" s="35"/>
      <c r="O9" s="35"/>
      <c r="P9" s="35"/>
      <c r="Q9" s="35"/>
      <c r="R9" s="35"/>
      <c r="S9" s="36"/>
    </row>
    <row r="10" spans="1:19" s="5" customFormat="1" ht="129.6" customHeight="1" x14ac:dyDescent="0.25">
      <c r="A10" s="7">
        <v>11</v>
      </c>
      <c r="B10" s="4" t="s">
        <v>358</v>
      </c>
      <c r="C10" s="3"/>
      <c r="D10" s="3"/>
      <c r="E10" s="6"/>
      <c r="F10" s="4"/>
      <c r="G10" s="31">
        <v>400</v>
      </c>
      <c r="H10" s="31">
        <f t="shared" si="0"/>
        <v>280</v>
      </c>
      <c r="I10" s="31">
        <f t="shared" si="1"/>
        <v>28</v>
      </c>
      <c r="J10" s="31">
        <v>10</v>
      </c>
      <c r="K10" s="34" t="str">
        <f>HYPERLINK(CONCATENATE("http://www.unionmachinery.com/E-mail/liquidations/20210215-mexico/",TEXT(A10,"000"),".jpg"),"Foto 1")</f>
        <v>Foto 1</v>
      </c>
      <c r="L10" s="35"/>
      <c r="M10" s="35"/>
      <c r="N10" s="35"/>
      <c r="O10" s="35"/>
      <c r="P10" s="35"/>
      <c r="Q10" s="35"/>
      <c r="R10" s="35"/>
      <c r="S10" s="36"/>
    </row>
    <row r="11" spans="1:19" s="5" customFormat="1" ht="129.6" customHeight="1" x14ac:dyDescent="0.25">
      <c r="A11" s="9" t="s">
        <v>17</v>
      </c>
      <c r="B11" s="4" t="s">
        <v>354</v>
      </c>
      <c r="C11" s="3"/>
      <c r="D11" s="3"/>
      <c r="E11" s="6"/>
      <c r="F11" s="4"/>
      <c r="G11" s="31">
        <v>200</v>
      </c>
      <c r="H11" s="31">
        <f t="shared" si="0"/>
        <v>140</v>
      </c>
      <c r="I11" s="31">
        <f t="shared" si="1"/>
        <v>14</v>
      </c>
      <c r="J11" s="31">
        <v>5</v>
      </c>
      <c r="K11" s="34" t="str">
        <f>HYPERLINK(CONCATENATE("http://www.unionmachinery.com/E-mail/liquidations/20210215-mexico/013-1.jpg"),"Foto 1")</f>
        <v>Foto 1</v>
      </c>
      <c r="L11" s="35"/>
      <c r="M11" s="35"/>
      <c r="N11" s="35"/>
      <c r="O11" s="35"/>
      <c r="P11" s="35"/>
      <c r="Q11" s="35"/>
      <c r="R11" s="35"/>
      <c r="S11" s="36"/>
    </row>
    <row r="12" spans="1:19" s="5" customFormat="1" ht="129.6" customHeight="1" x14ac:dyDescent="0.25">
      <c r="A12" s="9" t="s">
        <v>18</v>
      </c>
      <c r="B12" s="4" t="s">
        <v>19</v>
      </c>
      <c r="C12" s="3"/>
      <c r="D12" s="3"/>
      <c r="E12" s="6"/>
      <c r="F12" s="4"/>
      <c r="G12" s="31">
        <v>50</v>
      </c>
      <c r="H12" s="31">
        <f t="shared" si="0"/>
        <v>35</v>
      </c>
      <c r="I12" s="31">
        <f t="shared" si="1"/>
        <v>3.5</v>
      </c>
      <c r="J12" s="31">
        <v>40</v>
      </c>
      <c r="K12" s="34" t="str">
        <f>HYPERLINK(CONCATENATE("http://www.unionmachinery.com/E-mail/liquidations/20210215-mexico/013-3.jpg"),"Foto 1")</f>
        <v>Foto 1</v>
      </c>
      <c r="L12" s="35"/>
      <c r="M12" s="35"/>
      <c r="N12" s="35"/>
      <c r="O12" s="35"/>
      <c r="P12" s="35"/>
      <c r="Q12" s="35"/>
      <c r="R12" s="35"/>
      <c r="S12" s="36"/>
    </row>
    <row r="13" spans="1:19" s="5" customFormat="1" ht="129.6" customHeight="1" x14ac:dyDescent="0.25">
      <c r="A13" s="9" t="s">
        <v>20</v>
      </c>
      <c r="B13" s="4" t="s">
        <v>21</v>
      </c>
      <c r="C13" s="3"/>
      <c r="D13" s="3"/>
      <c r="E13" s="6"/>
      <c r="F13" s="4"/>
      <c r="G13" s="31">
        <v>15</v>
      </c>
      <c r="H13" s="31">
        <f t="shared" si="0"/>
        <v>10.5</v>
      </c>
      <c r="I13" s="31">
        <f t="shared" si="1"/>
        <v>1.05</v>
      </c>
      <c r="J13" s="31">
        <v>5</v>
      </c>
      <c r="K13" s="34" t="str">
        <f t="shared" ref="K13" si="2">HYPERLINK(CONCATENATE("http://www.unionmachinery.com/E-mail/liquidations/20210215-mexico/013-1.jpg"),"Foto 1")</f>
        <v>Foto 1</v>
      </c>
      <c r="L13" s="35"/>
      <c r="M13" s="35"/>
      <c r="N13" s="35"/>
      <c r="O13" s="35"/>
      <c r="P13" s="35"/>
      <c r="Q13" s="35"/>
      <c r="R13" s="35"/>
      <c r="S13" s="36"/>
    </row>
    <row r="14" spans="1:19" s="5" customFormat="1" ht="129.6" customHeight="1" x14ac:dyDescent="0.25">
      <c r="A14" s="7">
        <v>16</v>
      </c>
      <c r="B14" s="4" t="s">
        <v>359</v>
      </c>
      <c r="C14" s="3"/>
      <c r="D14" s="3"/>
      <c r="E14" s="6"/>
      <c r="F14" s="4"/>
      <c r="G14" s="31">
        <v>800</v>
      </c>
      <c r="H14" s="31">
        <f t="shared" si="0"/>
        <v>560</v>
      </c>
      <c r="I14" s="31">
        <f t="shared" si="1"/>
        <v>56</v>
      </c>
      <c r="J14" s="31">
        <v>20</v>
      </c>
      <c r="K14" s="34" t="str">
        <f t="shared" ref="K14:K24" si="3">HYPERLINK(CONCATENATE("http://www.unionmachinery.com/E-mail/liquidations/20210215-mexico/",TEXT(A14,"000"),".jpg"),"Foto 1")</f>
        <v>Foto 1</v>
      </c>
      <c r="L14" s="35"/>
      <c r="M14" s="35"/>
      <c r="N14" s="35"/>
      <c r="O14" s="35"/>
      <c r="P14" s="35"/>
      <c r="Q14" s="35"/>
      <c r="R14" s="35"/>
      <c r="S14" s="36"/>
    </row>
    <row r="15" spans="1:19" s="5" customFormat="1" ht="129.6" customHeight="1" x14ac:dyDescent="0.25">
      <c r="A15" s="7">
        <v>18</v>
      </c>
      <c r="B15" s="8" t="s">
        <v>22</v>
      </c>
      <c r="C15" s="3"/>
      <c r="D15" s="3"/>
      <c r="E15" s="6"/>
      <c r="F15" s="4" t="s">
        <v>23</v>
      </c>
      <c r="G15" s="31">
        <v>1500</v>
      </c>
      <c r="H15" s="31">
        <f t="shared" si="0"/>
        <v>1050</v>
      </c>
      <c r="I15" s="31">
        <f t="shared" si="1"/>
        <v>105</v>
      </c>
      <c r="J15" s="31">
        <v>30</v>
      </c>
      <c r="K15" s="34" t="str">
        <f t="shared" si="3"/>
        <v>Foto 1</v>
      </c>
      <c r="L15" s="35"/>
      <c r="M15" s="35"/>
      <c r="N15" s="35"/>
      <c r="O15" s="35"/>
      <c r="P15" s="35"/>
      <c r="Q15" s="35"/>
      <c r="R15" s="35"/>
      <c r="S15" s="36"/>
    </row>
    <row r="16" spans="1:19" s="5" customFormat="1" ht="129.6" customHeight="1" x14ac:dyDescent="0.25">
      <c r="A16" s="7">
        <v>20</v>
      </c>
      <c r="B16" s="4" t="s">
        <v>385</v>
      </c>
      <c r="C16" s="3" t="s">
        <v>24</v>
      </c>
      <c r="D16" s="3" t="s">
        <v>25</v>
      </c>
      <c r="E16" s="6"/>
      <c r="F16" s="4"/>
      <c r="G16" s="31">
        <v>200</v>
      </c>
      <c r="H16" s="31">
        <f t="shared" si="0"/>
        <v>140</v>
      </c>
      <c r="I16" s="31">
        <f t="shared" si="1"/>
        <v>14</v>
      </c>
      <c r="J16" s="31">
        <v>30</v>
      </c>
      <c r="K16" s="34" t="str">
        <f t="shared" si="3"/>
        <v>Foto 1</v>
      </c>
      <c r="L16" s="35"/>
      <c r="M16" s="35"/>
      <c r="N16" s="35"/>
      <c r="O16" s="35"/>
      <c r="P16" s="35"/>
      <c r="Q16" s="35"/>
      <c r="R16" s="35"/>
      <c r="S16" s="36"/>
    </row>
    <row r="17" spans="1:19" s="5" customFormat="1" ht="129.6" customHeight="1" x14ac:dyDescent="0.25">
      <c r="A17" s="7">
        <v>25</v>
      </c>
      <c r="B17" s="8" t="s">
        <v>27</v>
      </c>
      <c r="C17" s="3" t="s">
        <v>28</v>
      </c>
      <c r="D17" s="3" t="s">
        <v>29</v>
      </c>
      <c r="E17" s="3">
        <v>439</v>
      </c>
      <c r="F17" s="4" t="s">
        <v>30</v>
      </c>
      <c r="G17" s="31">
        <v>350</v>
      </c>
      <c r="H17" s="31">
        <f t="shared" si="0"/>
        <v>244.99999999999997</v>
      </c>
      <c r="I17" s="31">
        <f t="shared" si="1"/>
        <v>24.5</v>
      </c>
      <c r="J17" s="31">
        <v>12</v>
      </c>
      <c r="K17" s="34" t="str">
        <f t="shared" si="3"/>
        <v>Foto 1</v>
      </c>
      <c r="L17" s="35"/>
      <c r="M17" s="35"/>
      <c r="N17" s="35"/>
      <c r="O17" s="35"/>
      <c r="P17" s="35"/>
      <c r="Q17" s="35"/>
      <c r="R17" s="35"/>
      <c r="S17" s="36"/>
    </row>
    <row r="18" spans="1:19" s="5" customFormat="1" ht="129.6" customHeight="1" x14ac:dyDescent="0.25">
      <c r="A18" s="7">
        <v>26</v>
      </c>
      <c r="B18" s="8" t="s">
        <v>374</v>
      </c>
      <c r="C18" s="3"/>
      <c r="D18" s="3"/>
      <c r="E18" s="6"/>
      <c r="F18" s="4" t="s">
        <v>31</v>
      </c>
      <c r="G18" s="31">
        <v>30000</v>
      </c>
      <c r="H18" s="29" t="s">
        <v>498</v>
      </c>
      <c r="I18" s="31" t="s">
        <v>499</v>
      </c>
      <c r="J18" s="31">
        <v>320</v>
      </c>
      <c r="K18" s="34" t="str">
        <f t="shared" si="3"/>
        <v>Foto 1</v>
      </c>
      <c r="L18" s="35"/>
      <c r="M18" s="35"/>
      <c r="N18" s="35"/>
      <c r="O18" s="35"/>
      <c r="P18" s="35"/>
      <c r="Q18" s="35"/>
      <c r="R18" s="35"/>
      <c r="S18" s="36"/>
    </row>
    <row r="19" spans="1:19" s="5" customFormat="1" ht="129.6" customHeight="1" x14ac:dyDescent="0.25">
      <c r="A19" s="7">
        <v>27</v>
      </c>
      <c r="B19" s="4" t="s">
        <v>419</v>
      </c>
      <c r="C19" s="3"/>
      <c r="D19" s="3"/>
      <c r="E19" s="6"/>
      <c r="F19" s="4" t="s">
        <v>32</v>
      </c>
      <c r="G19" s="31">
        <v>1500</v>
      </c>
      <c r="H19" s="31">
        <f t="shared" si="0"/>
        <v>1050</v>
      </c>
      <c r="I19" s="31">
        <f t="shared" si="1"/>
        <v>105</v>
      </c>
      <c r="J19" s="31">
        <v>20</v>
      </c>
      <c r="K19" s="34" t="str">
        <f t="shared" si="3"/>
        <v>Foto 1</v>
      </c>
      <c r="L19" s="35"/>
      <c r="M19" s="35"/>
      <c r="N19" s="35"/>
      <c r="O19" s="35"/>
      <c r="P19" s="35"/>
      <c r="Q19" s="35"/>
      <c r="R19" s="35"/>
      <c r="S19" s="36"/>
    </row>
    <row r="20" spans="1:19" s="5" customFormat="1" ht="129.6" customHeight="1" x14ac:dyDescent="0.25">
      <c r="A20" s="7">
        <v>29</v>
      </c>
      <c r="B20" s="4" t="s">
        <v>375</v>
      </c>
      <c r="C20" s="3"/>
      <c r="D20" s="3" t="s">
        <v>34</v>
      </c>
      <c r="E20" s="6"/>
      <c r="F20" s="4" t="s">
        <v>35</v>
      </c>
      <c r="G20" s="31">
        <v>1500</v>
      </c>
      <c r="H20" s="29" t="s">
        <v>498</v>
      </c>
      <c r="I20" s="31" t="s">
        <v>499</v>
      </c>
      <c r="J20" s="31">
        <v>50</v>
      </c>
      <c r="K20" s="34" t="str">
        <f t="shared" si="3"/>
        <v>Foto 1</v>
      </c>
      <c r="L20" s="35"/>
      <c r="M20" s="35"/>
      <c r="N20" s="35"/>
      <c r="O20" s="35"/>
      <c r="P20" s="35"/>
      <c r="Q20" s="35"/>
      <c r="R20" s="35"/>
      <c r="S20" s="36"/>
    </row>
    <row r="21" spans="1:19" s="5" customFormat="1" ht="129.6" customHeight="1" x14ac:dyDescent="0.25">
      <c r="A21" s="7">
        <v>30</v>
      </c>
      <c r="B21" s="4" t="s">
        <v>386</v>
      </c>
      <c r="C21" s="3" t="s">
        <v>36</v>
      </c>
      <c r="D21" s="3" t="s">
        <v>37</v>
      </c>
      <c r="E21" s="6"/>
      <c r="F21" s="4" t="s">
        <v>38</v>
      </c>
      <c r="G21" s="31">
        <v>125</v>
      </c>
      <c r="H21" s="31">
        <f t="shared" si="0"/>
        <v>87.5</v>
      </c>
      <c r="I21" s="31">
        <f t="shared" si="1"/>
        <v>8.75</v>
      </c>
      <c r="J21" s="31">
        <v>5</v>
      </c>
      <c r="K21" s="34" t="str">
        <f t="shared" si="3"/>
        <v>Foto 1</v>
      </c>
      <c r="L21" s="35"/>
      <c r="M21" s="35"/>
      <c r="N21" s="35"/>
      <c r="O21" s="35"/>
      <c r="P21" s="35"/>
      <c r="Q21" s="35"/>
      <c r="R21" s="35"/>
      <c r="S21" s="36"/>
    </row>
    <row r="22" spans="1:19" s="5" customFormat="1" ht="129.6" customHeight="1" x14ac:dyDescent="0.25">
      <c r="A22" s="7">
        <v>32</v>
      </c>
      <c r="B22" s="4" t="s">
        <v>387</v>
      </c>
      <c r="C22" s="3" t="s">
        <v>39</v>
      </c>
      <c r="D22" s="3" t="s">
        <v>431</v>
      </c>
      <c r="E22" s="3" t="s">
        <v>40</v>
      </c>
      <c r="F22" s="4" t="s">
        <v>16</v>
      </c>
      <c r="G22" s="31">
        <v>225</v>
      </c>
      <c r="H22" s="31">
        <f t="shared" si="0"/>
        <v>157.5</v>
      </c>
      <c r="I22" s="31">
        <f t="shared" si="1"/>
        <v>15.75</v>
      </c>
      <c r="J22" s="31">
        <v>5</v>
      </c>
      <c r="K22" s="34" t="str">
        <f t="shared" si="3"/>
        <v>Foto 1</v>
      </c>
      <c r="L22" s="35"/>
      <c r="M22" s="35"/>
      <c r="N22" s="35"/>
      <c r="O22" s="35"/>
      <c r="P22" s="35"/>
      <c r="Q22" s="35"/>
      <c r="R22" s="35"/>
      <c r="S22" s="36"/>
    </row>
    <row r="23" spans="1:19" s="5" customFormat="1" ht="129.6" customHeight="1" x14ac:dyDescent="0.25">
      <c r="A23" s="7">
        <v>34</v>
      </c>
      <c r="B23" s="4" t="s">
        <v>42</v>
      </c>
      <c r="C23" s="3" t="s">
        <v>43</v>
      </c>
      <c r="D23" s="3"/>
      <c r="E23" s="3"/>
      <c r="F23" s="4"/>
      <c r="G23" s="31">
        <v>500</v>
      </c>
      <c r="H23" s="31">
        <f t="shared" si="0"/>
        <v>350</v>
      </c>
      <c r="I23" s="31">
        <f t="shared" si="1"/>
        <v>35</v>
      </c>
      <c r="J23" s="31">
        <v>10</v>
      </c>
      <c r="K23" s="34" t="str">
        <f t="shared" si="3"/>
        <v>Foto 1</v>
      </c>
      <c r="L23" s="35"/>
      <c r="M23" s="35"/>
      <c r="N23" s="35"/>
      <c r="O23" s="35"/>
      <c r="P23" s="35"/>
      <c r="Q23" s="35"/>
      <c r="R23" s="35"/>
      <c r="S23" s="36"/>
    </row>
    <row r="24" spans="1:19" s="5" customFormat="1" ht="129.6" customHeight="1" x14ac:dyDescent="0.25">
      <c r="A24" s="7">
        <v>35</v>
      </c>
      <c r="B24" s="4" t="s">
        <v>388</v>
      </c>
      <c r="C24" s="3" t="s">
        <v>44</v>
      </c>
      <c r="D24" s="3" t="s">
        <v>45</v>
      </c>
      <c r="E24" s="3"/>
      <c r="F24" s="4" t="s">
        <v>41</v>
      </c>
      <c r="G24" s="31">
        <v>150</v>
      </c>
      <c r="H24" s="31">
        <f t="shared" si="0"/>
        <v>105</v>
      </c>
      <c r="I24" s="31">
        <f t="shared" si="1"/>
        <v>10.5</v>
      </c>
      <c r="J24" s="31">
        <v>5</v>
      </c>
      <c r="K24" s="34" t="str">
        <f t="shared" si="3"/>
        <v>Foto 1</v>
      </c>
      <c r="L24" s="35"/>
      <c r="M24" s="35"/>
      <c r="N24" s="35"/>
      <c r="O24" s="35"/>
      <c r="P24" s="35"/>
      <c r="Q24" s="35"/>
      <c r="R24" s="35"/>
      <c r="S24" s="36"/>
    </row>
    <row r="25" spans="1:19" s="5" customFormat="1" ht="129.6" customHeight="1" x14ac:dyDescent="0.25">
      <c r="A25" s="7">
        <v>36</v>
      </c>
      <c r="B25" s="4" t="s">
        <v>46</v>
      </c>
      <c r="C25" s="3" t="s">
        <v>47</v>
      </c>
      <c r="D25" s="3" t="s">
        <v>48</v>
      </c>
      <c r="E25" s="3">
        <v>410104890</v>
      </c>
      <c r="F25" s="4" t="s">
        <v>49</v>
      </c>
      <c r="G25" s="31">
        <v>500</v>
      </c>
      <c r="H25" s="31">
        <f t="shared" si="0"/>
        <v>350</v>
      </c>
      <c r="I25" s="31">
        <f t="shared" si="1"/>
        <v>35</v>
      </c>
      <c r="J25" s="31">
        <v>15</v>
      </c>
      <c r="K25" s="34" t="str">
        <f>HYPERLINK(CONCATENATE("http://www.unionmachinery.com/E-mail/liquidations/20210215-mexico/",TEXT(A25,"000"),"-1.jpg"),"Foto 1")</f>
        <v>Foto 1</v>
      </c>
      <c r="L25" s="35" t="str">
        <f>HYPERLINK(CONCATENATE("http://www.unionmachinery.com/E-mail/liquidations/20210215-mexico/",TEXT(A25,"000"),"-2.jpg"),"Foto 2")</f>
        <v>Foto 2</v>
      </c>
      <c r="M25" s="35"/>
      <c r="N25" s="35"/>
      <c r="O25" s="35"/>
      <c r="P25" s="35"/>
      <c r="Q25" s="35"/>
      <c r="R25" s="35"/>
      <c r="S25" s="36"/>
    </row>
    <row r="26" spans="1:19" s="5" customFormat="1" ht="129.6" customHeight="1" x14ac:dyDescent="0.25">
      <c r="A26" s="7">
        <v>38</v>
      </c>
      <c r="B26" s="4" t="s">
        <v>50</v>
      </c>
      <c r="C26" s="3" t="s">
        <v>51</v>
      </c>
      <c r="D26" s="3" t="s">
        <v>52</v>
      </c>
      <c r="E26" s="3">
        <v>631</v>
      </c>
      <c r="F26" s="4" t="s">
        <v>53</v>
      </c>
      <c r="G26" s="31">
        <v>1500</v>
      </c>
      <c r="H26" s="31">
        <f t="shared" si="0"/>
        <v>1050</v>
      </c>
      <c r="I26" s="31">
        <f t="shared" si="1"/>
        <v>105</v>
      </c>
      <c r="J26" s="31">
        <v>40</v>
      </c>
      <c r="K26" s="34" t="str">
        <f>HYPERLINK(CONCATENATE("http://www.unionmachinery.com/E-mail/liquidations/20210215-mexico/",TEXT(A26,"000"),".jpg"),"Foto 1")</f>
        <v>Foto 1</v>
      </c>
      <c r="L26" s="35"/>
      <c r="M26" s="35"/>
      <c r="N26" s="35"/>
      <c r="O26" s="35"/>
      <c r="P26" s="35"/>
      <c r="Q26" s="35"/>
      <c r="R26" s="35"/>
      <c r="S26" s="36"/>
    </row>
    <row r="27" spans="1:19" s="5" customFormat="1" ht="129.6" customHeight="1" x14ac:dyDescent="0.25">
      <c r="A27" s="7">
        <v>41</v>
      </c>
      <c r="B27" s="8" t="s">
        <v>360</v>
      </c>
      <c r="C27" s="3" t="s">
        <v>43</v>
      </c>
      <c r="D27" s="10"/>
      <c r="E27" s="6"/>
      <c r="F27" s="4"/>
      <c r="G27" s="31">
        <v>350</v>
      </c>
      <c r="H27" s="31">
        <f t="shared" si="0"/>
        <v>244.99999999999997</v>
      </c>
      <c r="I27" s="31">
        <f t="shared" si="1"/>
        <v>24.5</v>
      </c>
      <c r="J27" s="31">
        <v>200</v>
      </c>
      <c r="K27" s="34" t="str">
        <f>HYPERLINK(CONCATENATE("http://www.unionmachinery.com/E-mail/liquidations/20210215-mexico/",TEXT(A27,"000"),"-1.jpg"),"Foto 1")</f>
        <v>Foto 1</v>
      </c>
      <c r="L27" s="35" t="str">
        <f>HYPERLINK(CONCATENATE("http://www.unionmachinery.com/E-mail/liquidations/20210215-mexico/",TEXT(A27,"000"),"-2.jpg"),"Foto 2")</f>
        <v>Foto 2</v>
      </c>
      <c r="M27" s="35"/>
      <c r="N27" s="35"/>
      <c r="O27" s="35"/>
      <c r="P27" s="35"/>
      <c r="Q27" s="35"/>
      <c r="R27" s="35"/>
      <c r="S27" s="36"/>
    </row>
    <row r="28" spans="1:19" s="5" customFormat="1" ht="129.6" customHeight="1" x14ac:dyDescent="0.25">
      <c r="A28" s="7">
        <v>44</v>
      </c>
      <c r="B28" s="8" t="s">
        <v>55</v>
      </c>
      <c r="C28" s="3"/>
      <c r="D28" s="3"/>
      <c r="E28" s="3"/>
      <c r="F28" s="4"/>
      <c r="G28" s="31">
        <v>500</v>
      </c>
      <c r="H28" s="31">
        <f t="shared" si="0"/>
        <v>350</v>
      </c>
      <c r="I28" s="31">
        <f t="shared" si="1"/>
        <v>35</v>
      </c>
      <c r="J28" s="31">
        <v>190</v>
      </c>
      <c r="K28" s="34" t="str">
        <f>HYPERLINK(CONCATENATE("http://www.unionmachinery.com/E-mail/liquidations/20210215-mexico/",TEXT(A28,"000"),".jpg"),"Foto 1")</f>
        <v>Foto 1</v>
      </c>
      <c r="L28" s="35"/>
      <c r="M28" s="35"/>
      <c r="N28" s="35"/>
      <c r="O28" s="35"/>
      <c r="P28" s="35"/>
      <c r="Q28" s="35"/>
      <c r="R28" s="35"/>
      <c r="S28" s="36"/>
    </row>
    <row r="29" spans="1:19" s="5" customFormat="1" ht="129.6" customHeight="1" x14ac:dyDescent="0.25">
      <c r="A29" s="7">
        <v>46</v>
      </c>
      <c r="B29" s="8" t="s">
        <v>57</v>
      </c>
      <c r="C29" s="3"/>
      <c r="D29" s="3"/>
      <c r="E29" s="3"/>
      <c r="F29" s="4" t="s">
        <v>58</v>
      </c>
      <c r="G29" s="31">
        <v>500</v>
      </c>
      <c r="H29" s="31">
        <f t="shared" si="0"/>
        <v>350</v>
      </c>
      <c r="I29" s="31">
        <f t="shared" si="1"/>
        <v>35</v>
      </c>
      <c r="J29" s="31">
        <v>15</v>
      </c>
      <c r="K29" s="34" t="str">
        <f>HYPERLINK(CONCATENATE("http://www.unionmachinery.com/E-mail/liquidations/20210215-mexico/",TEXT(A29,"000"),".jpg"),"Foto 1")</f>
        <v>Foto 1</v>
      </c>
      <c r="L29" s="35"/>
      <c r="M29" s="35"/>
      <c r="N29" s="35"/>
      <c r="O29" s="35"/>
      <c r="P29" s="35"/>
      <c r="Q29" s="35"/>
      <c r="R29" s="35"/>
      <c r="S29" s="36"/>
    </row>
    <row r="30" spans="1:19" s="5" customFormat="1" ht="129.6" customHeight="1" x14ac:dyDescent="0.25">
      <c r="A30" s="7">
        <v>47</v>
      </c>
      <c r="B30" s="8" t="s">
        <v>376</v>
      </c>
      <c r="C30" s="3"/>
      <c r="D30" s="3"/>
      <c r="E30" s="3"/>
      <c r="F30" s="4" t="s">
        <v>56</v>
      </c>
      <c r="G30" s="31">
        <v>2700</v>
      </c>
      <c r="H30" s="29" t="s">
        <v>498</v>
      </c>
      <c r="I30" s="31" t="s">
        <v>499</v>
      </c>
      <c r="J30" s="31">
        <v>200</v>
      </c>
      <c r="K30" s="34" t="str">
        <f>HYPERLINK(CONCATENATE("http://www.unionmachinery.com/E-mail/liquidations/20210215-mexico/",TEXT(A30,"000"),".jpg"),"Foto 1")</f>
        <v>Foto 1</v>
      </c>
      <c r="L30" s="35"/>
      <c r="M30" s="35"/>
      <c r="N30" s="35"/>
      <c r="O30" s="35"/>
      <c r="P30" s="35"/>
      <c r="Q30" s="35"/>
      <c r="R30" s="35"/>
      <c r="S30" s="36"/>
    </row>
    <row r="31" spans="1:19" s="5" customFormat="1" ht="129.6" customHeight="1" x14ac:dyDescent="0.25">
      <c r="A31" s="7" t="s">
        <v>59</v>
      </c>
      <c r="B31" s="8" t="s">
        <v>60</v>
      </c>
      <c r="C31" s="3" t="s">
        <v>61</v>
      </c>
      <c r="D31" s="3" t="s">
        <v>62</v>
      </c>
      <c r="E31" s="3" t="s">
        <v>63</v>
      </c>
      <c r="F31" s="4" t="s">
        <v>64</v>
      </c>
      <c r="G31" s="31">
        <v>4000</v>
      </c>
      <c r="H31" s="29" t="s">
        <v>498</v>
      </c>
      <c r="I31" s="31" t="s">
        <v>499</v>
      </c>
      <c r="J31" s="31">
        <v>200</v>
      </c>
      <c r="K31" s="34" t="str">
        <f>HYPERLINK(CONCATENATE("http://www.unionmachinery.com/E-mail/liquidations/20210215-mexico/048-1.jpg"),"Foto 1")</f>
        <v>Foto 1</v>
      </c>
      <c r="L31" s="35"/>
      <c r="M31" s="35"/>
      <c r="N31" s="35"/>
      <c r="O31" s="35"/>
      <c r="P31" s="35"/>
      <c r="Q31" s="35"/>
      <c r="R31" s="35"/>
      <c r="S31" s="36"/>
    </row>
    <row r="32" spans="1:19" s="5" customFormat="1" ht="129.6" customHeight="1" x14ac:dyDescent="0.25">
      <c r="A32" s="7" t="s">
        <v>65</v>
      </c>
      <c r="B32" s="8" t="s">
        <v>66</v>
      </c>
      <c r="C32" s="3" t="s">
        <v>348</v>
      </c>
      <c r="D32" s="3" t="s">
        <v>67</v>
      </c>
      <c r="E32" s="3" t="s">
        <v>68</v>
      </c>
      <c r="F32" s="4" t="s">
        <v>69</v>
      </c>
      <c r="G32" s="31">
        <v>300</v>
      </c>
      <c r="H32" s="31">
        <f t="shared" ref="H32:H46" si="4">G32*0.7</f>
        <v>210</v>
      </c>
      <c r="I32" s="31">
        <f t="shared" si="1"/>
        <v>21</v>
      </c>
      <c r="J32" s="31">
        <v>25</v>
      </c>
      <c r="K32" s="34" t="str">
        <f>HYPERLINK(CONCATENATE("http://www.unionmachinery.com/E-mail/liquidations/20210215-mexico/048-2.jpg"),"Foto 1")</f>
        <v>Foto 1</v>
      </c>
      <c r="L32" s="35"/>
      <c r="M32" s="35"/>
      <c r="N32" s="35"/>
      <c r="O32" s="35"/>
      <c r="P32" s="35"/>
      <c r="Q32" s="35"/>
      <c r="R32" s="35"/>
      <c r="S32" s="36"/>
    </row>
    <row r="33" spans="1:19" s="5" customFormat="1" ht="129.6" customHeight="1" x14ac:dyDescent="0.25">
      <c r="A33" s="7" t="s">
        <v>70</v>
      </c>
      <c r="B33" s="8" t="s">
        <v>71</v>
      </c>
      <c r="C33" s="3" t="s">
        <v>348</v>
      </c>
      <c r="D33" s="3" t="s">
        <v>67</v>
      </c>
      <c r="E33" s="3" t="s">
        <v>72</v>
      </c>
      <c r="F33" s="4" t="s">
        <v>69</v>
      </c>
      <c r="G33" s="31">
        <v>150</v>
      </c>
      <c r="H33" s="31">
        <f t="shared" si="4"/>
        <v>105</v>
      </c>
      <c r="I33" s="31">
        <f t="shared" si="1"/>
        <v>10.5</v>
      </c>
      <c r="J33" s="31">
        <v>5</v>
      </c>
      <c r="K33" s="34" t="str">
        <f>HYPERLINK(CONCATENATE("http://www.unionmachinery.com/E-mail/liquidations/20210215-mexico/048-3.jpg"),"Foto 1")</f>
        <v>Foto 1</v>
      </c>
      <c r="L33" s="35"/>
      <c r="M33" s="35"/>
      <c r="N33" s="35"/>
      <c r="O33" s="35"/>
      <c r="P33" s="35"/>
      <c r="Q33" s="35"/>
      <c r="R33" s="35"/>
      <c r="S33" s="36"/>
    </row>
    <row r="34" spans="1:19" s="5" customFormat="1" ht="129.6" customHeight="1" x14ac:dyDescent="0.25">
      <c r="A34" s="7" t="s">
        <v>73</v>
      </c>
      <c r="B34" s="8" t="s">
        <v>389</v>
      </c>
      <c r="C34" s="3"/>
      <c r="D34" s="3"/>
      <c r="E34" s="6"/>
      <c r="F34" s="4"/>
      <c r="G34" s="31">
        <v>300</v>
      </c>
      <c r="H34" s="31">
        <f t="shared" si="4"/>
        <v>210</v>
      </c>
      <c r="I34" s="31">
        <f t="shared" si="1"/>
        <v>21</v>
      </c>
      <c r="J34" s="31">
        <v>25</v>
      </c>
      <c r="K34" s="34" t="str">
        <f>HYPERLINK(CONCATENATE("http://www.unionmachinery.com/E-mail/liquidations/20210215-mexico/048-4.jpg"),"Foto 1")</f>
        <v>Foto 1</v>
      </c>
      <c r="L34" s="35"/>
      <c r="M34" s="35"/>
      <c r="N34" s="35"/>
      <c r="O34" s="35"/>
      <c r="P34" s="35"/>
      <c r="Q34" s="35"/>
      <c r="R34" s="35"/>
      <c r="S34" s="36"/>
    </row>
    <row r="35" spans="1:19" s="5" customFormat="1" ht="129.6" customHeight="1" x14ac:dyDescent="0.25">
      <c r="A35" s="7" t="s">
        <v>74</v>
      </c>
      <c r="B35" s="8" t="s">
        <v>390</v>
      </c>
      <c r="C35" s="3"/>
      <c r="D35" s="3"/>
      <c r="E35" s="6"/>
      <c r="F35" s="4"/>
      <c r="G35" s="31">
        <v>150</v>
      </c>
      <c r="H35" s="31">
        <f t="shared" si="4"/>
        <v>105</v>
      </c>
      <c r="I35" s="31">
        <f t="shared" si="1"/>
        <v>10.5</v>
      </c>
      <c r="J35" s="31">
        <v>25</v>
      </c>
      <c r="K35" s="34" t="str">
        <f>HYPERLINK(CONCATENATE("http://www.unionmachinery.com/E-mail/liquidations/20210215-mexico/048-5.jpg"),"Foto 1")</f>
        <v>Foto 1</v>
      </c>
      <c r="L35" s="35"/>
      <c r="M35" s="35"/>
      <c r="N35" s="35"/>
      <c r="O35" s="35"/>
      <c r="P35" s="35"/>
      <c r="Q35" s="35"/>
      <c r="R35" s="35"/>
      <c r="S35" s="36"/>
    </row>
    <row r="36" spans="1:19" s="5" customFormat="1" ht="129.6" customHeight="1" x14ac:dyDescent="0.25">
      <c r="A36" s="7" t="s">
        <v>75</v>
      </c>
      <c r="B36" s="8" t="s">
        <v>76</v>
      </c>
      <c r="C36" s="3"/>
      <c r="D36" s="3"/>
      <c r="E36" s="6"/>
      <c r="F36" s="4"/>
      <c r="G36" s="31">
        <v>75</v>
      </c>
      <c r="H36" s="31">
        <f t="shared" si="4"/>
        <v>52.5</v>
      </c>
      <c r="I36" s="31">
        <f t="shared" si="1"/>
        <v>5.25</v>
      </c>
      <c r="J36" s="31">
        <v>5</v>
      </c>
      <c r="K36" s="34" t="str">
        <f>HYPERLINK(CONCATENATE("http://www.unionmachinery.com/E-mail/liquidations/20210215-mexico/048-6a.jpg"),"Foto 1")</f>
        <v>Foto 1</v>
      </c>
      <c r="L36" s="35" t="str">
        <f>HYPERLINK(CONCATENATE("http://www.unionmachinery.com/E-mail/liquidations/20210215-mexico/048-6b.jpg"),"Foto 2")</f>
        <v>Foto 2</v>
      </c>
      <c r="M36" s="35"/>
      <c r="N36" s="35"/>
      <c r="O36" s="35"/>
      <c r="P36" s="35"/>
      <c r="Q36" s="35"/>
      <c r="R36" s="35"/>
      <c r="S36" s="36"/>
    </row>
    <row r="37" spans="1:19" s="5" customFormat="1" ht="129.6" customHeight="1" x14ac:dyDescent="0.25">
      <c r="A37" s="7">
        <v>50</v>
      </c>
      <c r="B37" s="8" t="s">
        <v>77</v>
      </c>
      <c r="C37" s="3"/>
      <c r="D37" s="3"/>
      <c r="E37" s="6"/>
      <c r="F37" s="4" t="s">
        <v>78</v>
      </c>
      <c r="G37" s="31">
        <v>1900</v>
      </c>
      <c r="H37" s="31">
        <f t="shared" si="4"/>
        <v>1330</v>
      </c>
      <c r="I37" s="31">
        <f t="shared" si="1"/>
        <v>133</v>
      </c>
      <c r="J37" s="31">
        <v>15</v>
      </c>
      <c r="K37" s="34" t="str">
        <f t="shared" ref="K37:K51" si="5">HYPERLINK(CONCATENATE("http://www.unionmachinery.com/E-mail/liquidations/20210215-mexico/",TEXT(A37,"000"),".jpg"),"Foto 1")</f>
        <v>Foto 1</v>
      </c>
      <c r="L37" s="35"/>
      <c r="M37" s="35"/>
      <c r="N37" s="35"/>
      <c r="O37" s="35"/>
      <c r="P37" s="35"/>
      <c r="Q37" s="35"/>
      <c r="R37" s="35"/>
      <c r="S37" s="36"/>
    </row>
    <row r="38" spans="1:19" s="5" customFormat="1" ht="129.6" customHeight="1" x14ac:dyDescent="0.25">
      <c r="A38" s="7">
        <v>51</v>
      </c>
      <c r="B38" s="8" t="s">
        <v>79</v>
      </c>
      <c r="C38" s="3"/>
      <c r="D38" s="3"/>
      <c r="E38" s="6"/>
      <c r="F38" s="4" t="s">
        <v>80</v>
      </c>
      <c r="G38" s="31">
        <v>1900</v>
      </c>
      <c r="H38" s="31">
        <f t="shared" si="4"/>
        <v>1330</v>
      </c>
      <c r="I38" s="31">
        <f t="shared" si="1"/>
        <v>133</v>
      </c>
      <c r="J38" s="31">
        <v>15</v>
      </c>
      <c r="K38" s="34" t="str">
        <f t="shared" si="5"/>
        <v>Foto 1</v>
      </c>
      <c r="L38" s="35"/>
      <c r="M38" s="35"/>
      <c r="N38" s="35"/>
      <c r="O38" s="35"/>
      <c r="P38" s="35"/>
      <c r="Q38" s="35"/>
      <c r="R38" s="35"/>
      <c r="S38" s="36"/>
    </row>
    <row r="39" spans="1:19" s="5" customFormat="1" ht="129.6" customHeight="1" x14ac:dyDescent="0.25">
      <c r="A39" s="7">
        <v>52</v>
      </c>
      <c r="B39" s="8" t="s">
        <v>81</v>
      </c>
      <c r="C39" s="3" t="s">
        <v>82</v>
      </c>
      <c r="D39" s="3" t="s">
        <v>83</v>
      </c>
      <c r="E39" s="6"/>
      <c r="F39" s="4" t="s">
        <v>84</v>
      </c>
      <c r="G39" s="31">
        <v>33000</v>
      </c>
      <c r="H39" s="29" t="s">
        <v>498</v>
      </c>
      <c r="I39" s="31" t="s">
        <v>499</v>
      </c>
      <c r="J39" s="31">
        <v>1400</v>
      </c>
      <c r="K39" s="34" t="str">
        <f t="shared" si="5"/>
        <v>Foto 1</v>
      </c>
      <c r="L39" s="35"/>
      <c r="M39" s="35"/>
      <c r="N39" s="35"/>
      <c r="O39" s="35"/>
      <c r="P39" s="35"/>
      <c r="Q39" s="35"/>
      <c r="R39" s="35"/>
      <c r="S39" s="36"/>
    </row>
    <row r="40" spans="1:19" s="5" customFormat="1" ht="129.6" customHeight="1" x14ac:dyDescent="0.25">
      <c r="A40" s="7">
        <v>55</v>
      </c>
      <c r="B40" s="4" t="s">
        <v>85</v>
      </c>
      <c r="C40" s="3"/>
      <c r="D40" s="3"/>
      <c r="E40" s="7"/>
      <c r="F40" s="4"/>
      <c r="G40" s="31">
        <v>75</v>
      </c>
      <c r="H40" s="31">
        <f t="shared" si="4"/>
        <v>52.5</v>
      </c>
      <c r="I40" s="31">
        <f t="shared" si="1"/>
        <v>5.25</v>
      </c>
      <c r="J40" s="31">
        <v>15</v>
      </c>
      <c r="K40" s="34" t="str">
        <f t="shared" si="5"/>
        <v>Foto 1</v>
      </c>
      <c r="L40" s="35"/>
      <c r="M40" s="35"/>
      <c r="N40" s="35"/>
      <c r="O40" s="35"/>
      <c r="P40" s="35"/>
      <c r="Q40" s="35"/>
      <c r="R40" s="35"/>
      <c r="S40" s="36"/>
    </row>
    <row r="41" spans="1:19" s="5" customFormat="1" ht="129.6" customHeight="1" x14ac:dyDescent="0.25">
      <c r="A41" s="7">
        <v>56</v>
      </c>
      <c r="B41" s="8" t="s">
        <v>86</v>
      </c>
      <c r="C41" s="3"/>
      <c r="D41" s="3"/>
      <c r="E41" s="6"/>
      <c r="F41" s="4" t="s">
        <v>87</v>
      </c>
      <c r="G41" s="31">
        <v>40</v>
      </c>
      <c r="H41" s="31">
        <f t="shared" si="4"/>
        <v>28</v>
      </c>
      <c r="I41" s="31">
        <f t="shared" si="1"/>
        <v>2.8000000000000003</v>
      </c>
      <c r="J41" s="31">
        <v>50</v>
      </c>
      <c r="K41" s="34" t="str">
        <f t="shared" si="5"/>
        <v>Foto 1</v>
      </c>
      <c r="L41" s="35"/>
      <c r="M41" s="35"/>
      <c r="N41" s="35"/>
      <c r="O41" s="35"/>
      <c r="P41" s="35"/>
      <c r="Q41" s="35"/>
      <c r="R41" s="35"/>
      <c r="S41" s="36"/>
    </row>
    <row r="42" spans="1:19" s="5" customFormat="1" ht="129.6" customHeight="1" x14ac:dyDescent="0.25">
      <c r="A42" s="7">
        <v>57</v>
      </c>
      <c r="B42" s="4" t="s">
        <v>391</v>
      </c>
      <c r="C42" s="3" t="s">
        <v>89</v>
      </c>
      <c r="D42" s="3" t="s">
        <v>90</v>
      </c>
      <c r="E42" s="3" t="s">
        <v>88</v>
      </c>
      <c r="F42" s="4" t="s">
        <v>16</v>
      </c>
      <c r="G42" s="31">
        <v>300</v>
      </c>
      <c r="H42" s="31">
        <f t="shared" si="4"/>
        <v>210</v>
      </c>
      <c r="I42" s="31">
        <f t="shared" si="1"/>
        <v>21</v>
      </c>
      <c r="J42" s="31">
        <v>10</v>
      </c>
      <c r="K42" s="34" t="str">
        <f t="shared" si="5"/>
        <v>Foto 1</v>
      </c>
      <c r="L42" s="35"/>
      <c r="M42" s="35"/>
      <c r="N42" s="35"/>
      <c r="O42" s="35"/>
      <c r="P42" s="35"/>
      <c r="Q42" s="35"/>
      <c r="R42" s="35"/>
      <c r="S42" s="36"/>
    </row>
    <row r="43" spans="1:19" s="5" customFormat="1" ht="129.6" customHeight="1" x14ac:dyDescent="0.25">
      <c r="A43" s="7">
        <v>61</v>
      </c>
      <c r="B43" s="4" t="s">
        <v>392</v>
      </c>
      <c r="C43" s="3" t="s">
        <v>91</v>
      </c>
      <c r="D43" s="3" t="s">
        <v>92</v>
      </c>
      <c r="E43" s="3"/>
      <c r="F43" s="4" t="s">
        <v>93</v>
      </c>
      <c r="G43" s="31">
        <v>300</v>
      </c>
      <c r="H43" s="31">
        <f t="shared" si="4"/>
        <v>210</v>
      </c>
      <c r="I43" s="31">
        <f t="shared" si="1"/>
        <v>21</v>
      </c>
      <c r="J43" s="31">
        <v>12</v>
      </c>
      <c r="K43" s="34" t="str">
        <f t="shared" si="5"/>
        <v>Foto 1</v>
      </c>
      <c r="L43" s="35"/>
      <c r="M43" s="35"/>
      <c r="N43" s="35"/>
      <c r="O43" s="35"/>
      <c r="P43" s="35"/>
      <c r="Q43" s="35"/>
      <c r="R43" s="35"/>
      <c r="S43" s="36"/>
    </row>
    <row r="44" spans="1:19" s="5" customFormat="1" ht="129.6" customHeight="1" x14ac:dyDescent="0.25">
      <c r="A44" s="7">
        <v>65</v>
      </c>
      <c r="B44" s="4" t="s">
        <v>94</v>
      </c>
      <c r="C44" s="3" t="s">
        <v>95</v>
      </c>
      <c r="D44" s="3" t="s">
        <v>96</v>
      </c>
      <c r="E44" s="3" t="s">
        <v>97</v>
      </c>
      <c r="F44" s="4" t="s">
        <v>98</v>
      </c>
      <c r="G44" s="31">
        <v>4500</v>
      </c>
      <c r="H44" s="29" t="s">
        <v>498</v>
      </c>
      <c r="I44" s="31" t="s">
        <v>499</v>
      </c>
      <c r="J44" s="31">
        <v>110</v>
      </c>
      <c r="K44" s="34" t="str">
        <f t="shared" si="5"/>
        <v>Foto 1</v>
      </c>
      <c r="L44" s="35"/>
      <c r="M44" s="35"/>
      <c r="N44" s="35"/>
      <c r="O44" s="35"/>
      <c r="P44" s="35"/>
      <c r="Q44" s="35"/>
      <c r="R44" s="35"/>
      <c r="S44" s="36"/>
    </row>
    <row r="45" spans="1:19" s="5" customFormat="1" ht="129.6" customHeight="1" x14ac:dyDescent="0.25">
      <c r="A45" s="7">
        <v>68</v>
      </c>
      <c r="B45" s="4" t="s">
        <v>99</v>
      </c>
      <c r="C45" s="3" t="s">
        <v>100</v>
      </c>
      <c r="D45" s="3"/>
      <c r="E45" s="6"/>
      <c r="F45" s="4" t="s">
        <v>16</v>
      </c>
      <c r="G45" s="31">
        <v>750</v>
      </c>
      <c r="H45" s="31">
        <f t="shared" si="4"/>
        <v>525</v>
      </c>
      <c r="I45" s="31">
        <f t="shared" si="1"/>
        <v>52.5</v>
      </c>
      <c r="J45" s="31">
        <v>25</v>
      </c>
      <c r="K45" s="34" t="str">
        <f t="shared" si="5"/>
        <v>Foto 1</v>
      </c>
      <c r="L45" s="35"/>
      <c r="M45" s="35"/>
      <c r="N45" s="35"/>
      <c r="O45" s="35"/>
      <c r="P45" s="35"/>
      <c r="Q45" s="35"/>
      <c r="R45" s="35"/>
      <c r="S45" s="36"/>
    </row>
    <row r="46" spans="1:19" s="5" customFormat="1" ht="129.6" customHeight="1" x14ac:dyDescent="0.25">
      <c r="A46" s="7">
        <v>71</v>
      </c>
      <c r="B46" s="4" t="s">
        <v>101</v>
      </c>
      <c r="C46" s="3"/>
      <c r="D46" s="3"/>
      <c r="E46" s="6"/>
      <c r="F46" s="4" t="s">
        <v>16</v>
      </c>
      <c r="G46" s="31">
        <v>40</v>
      </c>
      <c r="H46" s="31">
        <f t="shared" si="4"/>
        <v>28</v>
      </c>
      <c r="I46" s="31">
        <f t="shared" si="1"/>
        <v>2.8000000000000003</v>
      </c>
      <c r="J46" s="31">
        <v>10</v>
      </c>
      <c r="K46" s="34" t="str">
        <f t="shared" si="5"/>
        <v>Foto 1</v>
      </c>
      <c r="L46" s="35"/>
      <c r="M46" s="35"/>
      <c r="N46" s="35"/>
      <c r="O46" s="35"/>
      <c r="P46" s="35"/>
      <c r="Q46" s="35"/>
      <c r="R46" s="35"/>
      <c r="S46" s="36"/>
    </row>
    <row r="47" spans="1:19" s="5" customFormat="1" ht="129.6" customHeight="1" x14ac:dyDescent="0.25">
      <c r="A47" s="7">
        <v>72</v>
      </c>
      <c r="B47" s="8" t="s">
        <v>102</v>
      </c>
      <c r="C47" s="3"/>
      <c r="D47" s="3"/>
      <c r="E47" s="6"/>
      <c r="F47" s="4"/>
      <c r="G47" s="31">
        <v>8000</v>
      </c>
      <c r="H47" s="29" t="s">
        <v>498</v>
      </c>
      <c r="I47" s="31" t="s">
        <v>499</v>
      </c>
      <c r="J47" s="31">
        <v>120</v>
      </c>
      <c r="K47" s="34" t="str">
        <f t="shared" si="5"/>
        <v>Foto 1</v>
      </c>
      <c r="L47" s="35"/>
      <c r="M47" s="35"/>
      <c r="N47" s="35"/>
      <c r="O47" s="35"/>
      <c r="P47" s="35"/>
      <c r="Q47" s="35"/>
      <c r="R47" s="35"/>
      <c r="S47" s="36"/>
    </row>
    <row r="48" spans="1:19" s="5" customFormat="1" ht="129.6" customHeight="1" x14ac:dyDescent="0.25">
      <c r="A48" s="7">
        <v>75</v>
      </c>
      <c r="B48" s="8" t="s">
        <v>379</v>
      </c>
      <c r="C48" s="3"/>
      <c r="D48" s="3" t="s">
        <v>103</v>
      </c>
      <c r="E48" s="3"/>
      <c r="F48" s="4" t="s">
        <v>104</v>
      </c>
      <c r="G48" s="31">
        <v>1900</v>
      </c>
      <c r="H48" s="29" t="s">
        <v>498</v>
      </c>
      <c r="I48" s="31" t="s">
        <v>499</v>
      </c>
      <c r="J48" s="31">
        <v>85</v>
      </c>
      <c r="K48" s="34" t="str">
        <f t="shared" si="5"/>
        <v>Foto 1</v>
      </c>
      <c r="L48" s="35"/>
      <c r="M48" s="35"/>
      <c r="N48" s="35"/>
      <c r="O48" s="35"/>
      <c r="P48" s="35"/>
      <c r="Q48" s="35"/>
      <c r="R48" s="35"/>
      <c r="S48" s="36"/>
    </row>
    <row r="49" spans="1:19" s="5" customFormat="1" ht="129.6" customHeight="1" x14ac:dyDescent="0.25">
      <c r="A49" s="7">
        <v>76</v>
      </c>
      <c r="B49" s="8" t="s">
        <v>105</v>
      </c>
      <c r="C49" s="3" t="s">
        <v>106</v>
      </c>
      <c r="D49" s="3" t="s">
        <v>107</v>
      </c>
      <c r="E49" s="3">
        <v>3129826</v>
      </c>
      <c r="F49" s="4" t="s">
        <v>16</v>
      </c>
      <c r="G49" s="31">
        <v>150</v>
      </c>
      <c r="H49" s="31">
        <f t="shared" ref="H49:H63" si="6">G49*0.7</f>
        <v>105</v>
      </c>
      <c r="I49" s="31">
        <f t="shared" si="1"/>
        <v>10.5</v>
      </c>
      <c r="J49" s="31">
        <v>10</v>
      </c>
      <c r="K49" s="34" t="str">
        <f t="shared" si="5"/>
        <v>Foto 1</v>
      </c>
      <c r="L49" s="35"/>
      <c r="M49" s="35"/>
      <c r="N49" s="35"/>
      <c r="O49" s="35"/>
      <c r="P49" s="35"/>
      <c r="Q49" s="35"/>
      <c r="R49" s="35"/>
      <c r="S49" s="36"/>
    </row>
    <row r="50" spans="1:19" s="5" customFormat="1" ht="129.6" customHeight="1" x14ac:dyDescent="0.25">
      <c r="A50" s="7">
        <v>78</v>
      </c>
      <c r="B50" s="8" t="s">
        <v>377</v>
      </c>
      <c r="C50" s="3" t="s">
        <v>108</v>
      </c>
      <c r="D50" s="3" t="s">
        <v>109</v>
      </c>
      <c r="E50" s="6"/>
      <c r="F50" s="4" t="s">
        <v>110</v>
      </c>
      <c r="G50" s="31">
        <v>1400</v>
      </c>
      <c r="H50" s="31">
        <f t="shared" si="6"/>
        <v>979.99999999999989</v>
      </c>
      <c r="I50" s="31">
        <f t="shared" si="1"/>
        <v>98</v>
      </c>
      <c r="J50" s="31">
        <v>40</v>
      </c>
      <c r="K50" s="34" t="str">
        <f t="shared" si="5"/>
        <v>Foto 1</v>
      </c>
      <c r="L50" s="35"/>
      <c r="M50" s="35"/>
      <c r="N50" s="35"/>
      <c r="O50" s="35"/>
      <c r="P50" s="35"/>
      <c r="Q50" s="35"/>
      <c r="R50" s="35"/>
      <c r="S50" s="36"/>
    </row>
    <row r="51" spans="1:19" s="5" customFormat="1" ht="129.6" customHeight="1" x14ac:dyDescent="0.25">
      <c r="A51" s="7">
        <v>79</v>
      </c>
      <c r="B51" s="8" t="s">
        <v>378</v>
      </c>
      <c r="C51" s="3" t="s">
        <v>108</v>
      </c>
      <c r="D51" s="3" t="s">
        <v>54</v>
      </c>
      <c r="E51" s="6"/>
      <c r="F51" s="4" t="s">
        <v>111</v>
      </c>
      <c r="G51" s="31">
        <v>1400</v>
      </c>
      <c r="H51" s="31">
        <f t="shared" si="6"/>
        <v>979.99999999999989</v>
      </c>
      <c r="I51" s="31">
        <f t="shared" si="1"/>
        <v>98</v>
      </c>
      <c r="J51" s="31">
        <v>40</v>
      </c>
      <c r="K51" s="34" t="str">
        <f t="shared" si="5"/>
        <v>Foto 1</v>
      </c>
      <c r="L51" s="35"/>
      <c r="M51" s="35"/>
      <c r="N51" s="35"/>
      <c r="O51" s="35"/>
      <c r="P51" s="35"/>
      <c r="Q51" s="35"/>
      <c r="R51" s="35"/>
      <c r="S51" s="36"/>
    </row>
    <row r="52" spans="1:19" s="5" customFormat="1" ht="129.6" customHeight="1" x14ac:dyDescent="0.25">
      <c r="A52" s="7">
        <v>85</v>
      </c>
      <c r="B52" s="4" t="s">
        <v>113</v>
      </c>
      <c r="C52" s="3" t="s">
        <v>114</v>
      </c>
      <c r="D52" s="3" t="s">
        <v>115</v>
      </c>
      <c r="E52" s="3" t="s">
        <v>116</v>
      </c>
      <c r="F52" s="4" t="s">
        <v>117</v>
      </c>
      <c r="G52" s="31">
        <v>200</v>
      </c>
      <c r="H52" s="31">
        <f t="shared" si="6"/>
        <v>140</v>
      </c>
      <c r="I52" s="31">
        <f t="shared" si="1"/>
        <v>14</v>
      </c>
      <c r="J52" s="31">
        <v>10</v>
      </c>
      <c r="K52" s="34" t="str">
        <f>HYPERLINK(CONCATENATE("http://www.unionmachinery.com/E-mail/liquidations/20210215-mexico/",TEXT(A52,"000"),"-1.jpg"),"Foto 1")</f>
        <v>Foto 1</v>
      </c>
      <c r="L52" s="35" t="str">
        <f>HYPERLINK(CONCATENATE("http://www.unionmachinery.com/E-mail/liquidations/20210215-mexico/",TEXT(A52,"000"),"-2.jpg"),"Foto 2")</f>
        <v>Foto 2</v>
      </c>
      <c r="M52" s="35"/>
      <c r="N52" s="35"/>
      <c r="O52" s="35"/>
      <c r="P52" s="35"/>
      <c r="Q52" s="35"/>
      <c r="R52" s="35"/>
      <c r="S52" s="36"/>
    </row>
    <row r="53" spans="1:19" s="5" customFormat="1" ht="129.6" customHeight="1" x14ac:dyDescent="0.25">
      <c r="A53" s="7">
        <v>86</v>
      </c>
      <c r="B53" s="4" t="s">
        <v>118</v>
      </c>
      <c r="C53" s="3" t="s">
        <v>119</v>
      </c>
      <c r="D53" s="3" t="s">
        <v>120</v>
      </c>
      <c r="E53" s="3" t="s">
        <v>121</v>
      </c>
      <c r="F53" s="4" t="s">
        <v>122</v>
      </c>
      <c r="G53" s="31">
        <v>100</v>
      </c>
      <c r="H53" s="31">
        <f t="shared" si="6"/>
        <v>70</v>
      </c>
      <c r="I53" s="31">
        <f t="shared" si="1"/>
        <v>7</v>
      </c>
      <c r="J53" s="31">
        <v>15</v>
      </c>
      <c r="K53" s="34" t="str">
        <f t="shared" ref="K53:K59" si="7">HYPERLINK(CONCATENATE("http://www.unionmachinery.com/E-mail/liquidations/20210215-mexico/",TEXT(A53,"000"),".jpg"),"Foto 1")</f>
        <v>Foto 1</v>
      </c>
      <c r="L53" s="35" t="str">
        <f>HYPERLINK(CONCATENATE("http://www.unionmachinery.com/E-mail/liquidations/20210215-mexico/",TEXT(A53,"000"),"-1.jpg"),"Foto 2")</f>
        <v>Foto 2</v>
      </c>
      <c r="M53" s="35" t="str">
        <f>HYPERLINK(CONCATENATE("http://www.unionmachinery.com/E-mail/liquidations/20210215-mexico/",TEXT(A53,"000"),"-2.jpg"),"Foto 3")</f>
        <v>Foto 3</v>
      </c>
      <c r="N53" s="35"/>
      <c r="O53" s="35"/>
      <c r="P53" s="35"/>
      <c r="Q53" s="35"/>
      <c r="R53" s="35"/>
      <c r="S53" s="36"/>
    </row>
    <row r="54" spans="1:19" s="5" customFormat="1" ht="129.6" customHeight="1" x14ac:dyDescent="0.25">
      <c r="A54" s="7">
        <v>87</v>
      </c>
      <c r="B54" s="4" t="s">
        <v>123</v>
      </c>
      <c r="C54" s="3" t="s">
        <v>8</v>
      </c>
      <c r="D54" s="3">
        <v>3053</v>
      </c>
      <c r="E54" s="3" t="s">
        <v>124</v>
      </c>
      <c r="F54" s="4" t="s">
        <v>125</v>
      </c>
      <c r="G54" s="31">
        <v>150</v>
      </c>
      <c r="H54" s="31">
        <f t="shared" si="6"/>
        <v>105</v>
      </c>
      <c r="I54" s="31">
        <f t="shared" si="1"/>
        <v>10.5</v>
      </c>
      <c r="J54" s="31">
        <v>20</v>
      </c>
      <c r="K54" s="34" t="str">
        <f t="shared" si="7"/>
        <v>Foto 1</v>
      </c>
      <c r="L54" s="35"/>
      <c r="M54" s="35"/>
      <c r="N54" s="35"/>
      <c r="O54" s="35"/>
      <c r="P54" s="35"/>
      <c r="Q54" s="35"/>
      <c r="R54" s="35"/>
      <c r="S54" s="36"/>
    </row>
    <row r="55" spans="1:19" s="5" customFormat="1" ht="129.6" customHeight="1" x14ac:dyDescent="0.25">
      <c r="A55" s="7">
        <v>97</v>
      </c>
      <c r="B55" s="4" t="s">
        <v>126</v>
      </c>
      <c r="C55" s="3" t="s">
        <v>127</v>
      </c>
      <c r="D55" s="3">
        <v>210</v>
      </c>
      <c r="E55" s="3"/>
      <c r="F55" s="4" t="s">
        <v>128</v>
      </c>
      <c r="G55" s="31">
        <v>150</v>
      </c>
      <c r="H55" s="31">
        <f t="shared" si="6"/>
        <v>105</v>
      </c>
      <c r="I55" s="31">
        <f t="shared" si="1"/>
        <v>10.5</v>
      </c>
      <c r="J55" s="31">
        <v>10</v>
      </c>
      <c r="K55" s="34" t="str">
        <f t="shared" si="7"/>
        <v>Foto 1</v>
      </c>
      <c r="L55" s="35"/>
      <c r="M55" s="35"/>
      <c r="N55" s="35"/>
      <c r="O55" s="35"/>
      <c r="P55" s="35"/>
      <c r="Q55" s="35"/>
      <c r="R55" s="35"/>
      <c r="S55" s="36"/>
    </row>
    <row r="56" spans="1:19" s="5" customFormat="1" ht="129.6" customHeight="1" x14ac:dyDescent="0.25">
      <c r="A56" s="7">
        <v>98</v>
      </c>
      <c r="B56" s="4" t="s">
        <v>129</v>
      </c>
      <c r="C56" s="3" t="s">
        <v>130</v>
      </c>
      <c r="D56" s="3"/>
      <c r="E56" s="3"/>
      <c r="F56" s="4" t="s">
        <v>131</v>
      </c>
      <c r="G56" s="31">
        <v>150</v>
      </c>
      <c r="H56" s="31">
        <f t="shared" si="6"/>
        <v>105</v>
      </c>
      <c r="I56" s="31">
        <f t="shared" si="1"/>
        <v>10.5</v>
      </c>
      <c r="J56" s="31">
        <v>20</v>
      </c>
      <c r="K56" s="34" t="str">
        <f t="shared" si="7"/>
        <v>Foto 1</v>
      </c>
      <c r="L56" s="35"/>
      <c r="M56" s="35"/>
      <c r="N56" s="35"/>
      <c r="O56" s="35"/>
      <c r="P56" s="35"/>
      <c r="Q56" s="35"/>
      <c r="R56" s="35"/>
      <c r="S56" s="36"/>
    </row>
    <row r="57" spans="1:19" s="5" customFormat="1" ht="129.6" customHeight="1" x14ac:dyDescent="0.25">
      <c r="A57" s="7">
        <v>102</v>
      </c>
      <c r="B57" s="4" t="s">
        <v>132</v>
      </c>
      <c r="C57" s="3" t="s">
        <v>133</v>
      </c>
      <c r="D57" s="3" t="s">
        <v>134</v>
      </c>
      <c r="E57" s="3"/>
      <c r="F57" s="4" t="s">
        <v>135</v>
      </c>
      <c r="G57" s="31">
        <v>30</v>
      </c>
      <c r="H57" s="31">
        <f t="shared" si="6"/>
        <v>21</v>
      </c>
      <c r="I57" s="31">
        <f t="shared" si="1"/>
        <v>2.1</v>
      </c>
      <c r="J57" s="31">
        <v>10</v>
      </c>
      <c r="K57" s="34" t="str">
        <f t="shared" si="7"/>
        <v>Foto 1</v>
      </c>
      <c r="L57" s="35"/>
      <c r="M57" s="35"/>
      <c r="N57" s="35"/>
      <c r="O57" s="35"/>
      <c r="P57" s="35"/>
      <c r="Q57" s="35"/>
      <c r="R57" s="35"/>
      <c r="S57" s="36"/>
    </row>
    <row r="58" spans="1:19" s="5" customFormat="1" ht="129.6" customHeight="1" x14ac:dyDescent="0.25">
      <c r="A58" s="7">
        <v>110</v>
      </c>
      <c r="B58" s="4" t="s">
        <v>137</v>
      </c>
      <c r="C58" s="3" t="s">
        <v>138</v>
      </c>
      <c r="D58" s="3" t="s">
        <v>139</v>
      </c>
      <c r="E58" s="3" t="s">
        <v>140</v>
      </c>
      <c r="F58" s="4" t="s">
        <v>141</v>
      </c>
      <c r="G58" s="31">
        <v>1500</v>
      </c>
      <c r="H58" s="31">
        <f t="shared" si="6"/>
        <v>1050</v>
      </c>
      <c r="I58" s="31">
        <f t="shared" si="1"/>
        <v>105</v>
      </c>
      <c r="J58" s="31">
        <v>50</v>
      </c>
      <c r="K58" s="34" t="str">
        <f t="shared" si="7"/>
        <v>Foto 1</v>
      </c>
      <c r="L58" s="35"/>
      <c r="M58" s="35"/>
      <c r="N58" s="35"/>
      <c r="O58" s="35"/>
      <c r="P58" s="35"/>
      <c r="Q58" s="35"/>
      <c r="R58" s="35"/>
      <c r="S58" s="36"/>
    </row>
    <row r="59" spans="1:19" s="5" customFormat="1" ht="129.6" customHeight="1" x14ac:dyDescent="0.25">
      <c r="A59" s="7">
        <v>117</v>
      </c>
      <c r="B59" s="4" t="s">
        <v>142</v>
      </c>
      <c r="C59" s="3" t="s">
        <v>143</v>
      </c>
      <c r="D59" s="3" t="s">
        <v>144</v>
      </c>
      <c r="E59" s="6"/>
      <c r="F59" s="4" t="s">
        <v>145</v>
      </c>
      <c r="G59" s="31">
        <v>275</v>
      </c>
      <c r="H59" s="31">
        <f t="shared" si="6"/>
        <v>192.5</v>
      </c>
      <c r="I59" s="31">
        <f t="shared" si="1"/>
        <v>19.25</v>
      </c>
      <c r="J59" s="31">
        <v>20</v>
      </c>
      <c r="K59" s="34" t="str">
        <f t="shared" si="7"/>
        <v>Foto 1</v>
      </c>
      <c r="L59" s="35"/>
      <c r="M59" s="35"/>
      <c r="N59" s="35"/>
      <c r="O59" s="35"/>
      <c r="P59" s="35"/>
      <c r="Q59" s="35"/>
      <c r="R59" s="35"/>
      <c r="S59" s="36"/>
    </row>
    <row r="60" spans="1:19" s="5" customFormat="1" ht="129.6" customHeight="1" x14ac:dyDescent="0.25">
      <c r="A60" s="7">
        <v>118</v>
      </c>
      <c r="B60" s="4" t="s">
        <v>146</v>
      </c>
      <c r="C60" s="3" t="s">
        <v>114</v>
      </c>
      <c r="D60" s="3" t="s">
        <v>147</v>
      </c>
      <c r="E60" s="6"/>
      <c r="F60" s="4" t="s">
        <v>148</v>
      </c>
      <c r="G60" s="31">
        <v>300</v>
      </c>
      <c r="H60" s="31">
        <f t="shared" si="6"/>
        <v>210</v>
      </c>
      <c r="I60" s="31">
        <f t="shared" si="1"/>
        <v>21</v>
      </c>
      <c r="J60" s="31">
        <v>65</v>
      </c>
      <c r="K60" s="34" t="str">
        <f>HYPERLINK(CONCATENATE("http://www.unionmachinery.com/E-mail/liquidations/20210215-mexico/",TEXT(A60,"000"),"-1.jpg"),"Foto 1")</f>
        <v>Foto 1</v>
      </c>
      <c r="L60" s="35" t="str">
        <f>HYPERLINK(CONCATENATE("http://www.unionmachinery.com/E-mail/liquidations/20210215-mexico/",TEXT(A60,"000"),"-2.jpg"),"Foto 2")</f>
        <v>Foto 2</v>
      </c>
      <c r="M60" s="35"/>
      <c r="N60" s="35"/>
      <c r="O60" s="35"/>
      <c r="P60" s="35"/>
      <c r="Q60" s="35"/>
      <c r="R60" s="35"/>
      <c r="S60" s="36"/>
    </row>
    <row r="61" spans="1:19" s="5" customFormat="1" ht="129.6" customHeight="1" x14ac:dyDescent="0.25">
      <c r="A61" s="7">
        <v>122</v>
      </c>
      <c r="B61" s="4" t="s">
        <v>149</v>
      </c>
      <c r="C61" s="3"/>
      <c r="D61" s="3"/>
      <c r="E61" s="6"/>
      <c r="F61" s="4"/>
      <c r="G61" s="31">
        <v>50</v>
      </c>
      <c r="H61" s="31">
        <f t="shared" si="6"/>
        <v>35</v>
      </c>
      <c r="I61" s="31">
        <f t="shared" si="1"/>
        <v>3.5</v>
      </c>
      <c r="J61" s="31">
        <v>5</v>
      </c>
      <c r="K61" s="34" t="str">
        <f>HYPERLINK(CONCATENATE("http://www.unionmachinery.com/E-mail/liquidations/20210215-mexico/",TEXT(A61,"000"),".jpg"),"Foto 1")</f>
        <v>Foto 1</v>
      </c>
      <c r="L61" s="35"/>
      <c r="M61" s="35"/>
      <c r="N61" s="35"/>
      <c r="O61" s="35"/>
      <c r="P61" s="35"/>
      <c r="Q61" s="35"/>
      <c r="R61" s="35"/>
      <c r="S61" s="36"/>
    </row>
    <row r="62" spans="1:19" s="5" customFormat="1" ht="129.6" customHeight="1" x14ac:dyDescent="0.25">
      <c r="A62" s="7">
        <v>127</v>
      </c>
      <c r="B62" s="4" t="s">
        <v>101</v>
      </c>
      <c r="C62" s="3"/>
      <c r="D62" s="3"/>
      <c r="E62" s="6"/>
      <c r="F62" s="4" t="s">
        <v>16</v>
      </c>
      <c r="G62" s="31">
        <v>40</v>
      </c>
      <c r="H62" s="31">
        <f t="shared" si="6"/>
        <v>28</v>
      </c>
      <c r="I62" s="31">
        <f t="shared" si="1"/>
        <v>2.8000000000000003</v>
      </c>
      <c r="J62" s="31">
        <v>5</v>
      </c>
      <c r="K62" s="34" t="str">
        <f>HYPERLINK(CONCATENATE("http://www.unionmachinery.com/E-mail/liquidations/20210215-mexico/",TEXT(A62,"000"),".jpg"),"Foto 1")</f>
        <v>Foto 1</v>
      </c>
      <c r="L62" s="35"/>
      <c r="M62" s="35"/>
      <c r="N62" s="35"/>
      <c r="O62" s="35"/>
      <c r="P62" s="35"/>
      <c r="Q62" s="35"/>
      <c r="R62" s="35"/>
      <c r="S62" s="36"/>
    </row>
    <row r="63" spans="1:19" s="5" customFormat="1" ht="129.6" customHeight="1" x14ac:dyDescent="0.25">
      <c r="A63" s="7">
        <v>128</v>
      </c>
      <c r="B63" s="4" t="s">
        <v>151</v>
      </c>
      <c r="C63" s="3"/>
      <c r="D63" s="3"/>
      <c r="E63" s="6"/>
      <c r="F63" s="4" t="s">
        <v>152</v>
      </c>
      <c r="G63" s="31">
        <v>850</v>
      </c>
      <c r="H63" s="31">
        <f t="shared" si="6"/>
        <v>595</v>
      </c>
      <c r="I63" s="31">
        <f t="shared" si="1"/>
        <v>59.5</v>
      </c>
      <c r="J63" s="31">
        <v>10</v>
      </c>
      <c r="K63" s="34" t="str">
        <f>HYPERLINK(CONCATENATE("http://www.unionmachinery.com/E-mail/liquidations/20210215-mexico/",TEXT(A63,"000"),".jpg"),"Foto 1")</f>
        <v>Foto 1</v>
      </c>
      <c r="L63" s="35"/>
      <c r="M63" s="35"/>
      <c r="N63" s="35"/>
      <c r="O63" s="35"/>
      <c r="P63" s="35"/>
      <c r="Q63" s="35"/>
      <c r="R63" s="35"/>
      <c r="S63" s="36"/>
    </row>
    <row r="64" spans="1:19" s="5" customFormat="1" ht="129.6" customHeight="1" x14ac:dyDescent="0.25">
      <c r="A64" s="7">
        <v>130</v>
      </c>
      <c r="B64" s="8" t="s">
        <v>393</v>
      </c>
      <c r="C64" s="3" t="s">
        <v>153</v>
      </c>
      <c r="D64" s="3" t="s">
        <v>154</v>
      </c>
      <c r="E64" s="6" t="s">
        <v>155</v>
      </c>
      <c r="F64" s="4" t="s">
        <v>156</v>
      </c>
      <c r="G64" s="31">
        <v>3000</v>
      </c>
      <c r="H64" s="29" t="s">
        <v>498</v>
      </c>
      <c r="I64" s="31" t="s">
        <v>499</v>
      </c>
      <c r="J64" s="31">
        <v>50</v>
      </c>
      <c r="K64" s="34" t="str">
        <f>HYPERLINK(CONCATENATE("http://www.unionmachinery.com/E-mail/liquidations/20210215-mexico/",TEXT(A64,"000"),"-1.jpg"),"Foto 1")</f>
        <v>Foto 1</v>
      </c>
      <c r="L64" s="35" t="str">
        <f>HYPERLINK(CONCATENATE("http://www.unionmachinery.com/E-mail/liquidations/20210215-mexico/",TEXT(A64,"000"),"-2.jpg"),"Foto 2")</f>
        <v>Foto 2</v>
      </c>
      <c r="M64" s="35" t="str">
        <f>HYPERLINK(CONCATENATE("http://www.unionmachinery.com/E-mail/liquidations/20210215-mexico/",TEXT(A64,"000"),"-3.jpg"),"Foto 3")</f>
        <v>Foto 3</v>
      </c>
      <c r="N64" s="35"/>
      <c r="O64" s="35"/>
      <c r="P64" s="35"/>
      <c r="Q64" s="35"/>
      <c r="R64" s="35"/>
      <c r="S64" s="36"/>
    </row>
    <row r="65" spans="1:19" s="5" customFormat="1" ht="129.6" customHeight="1" x14ac:dyDescent="0.25">
      <c r="A65" s="7">
        <v>131</v>
      </c>
      <c r="B65" s="8" t="s">
        <v>157</v>
      </c>
      <c r="C65" s="3"/>
      <c r="D65" s="3"/>
      <c r="E65" s="6"/>
      <c r="F65" s="4" t="s">
        <v>156</v>
      </c>
      <c r="G65" s="31">
        <v>1800</v>
      </c>
      <c r="H65" s="29" t="s">
        <v>498</v>
      </c>
      <c r="I65" s="31" t="s">
        <v>499</v>
      </c>
      <c r="J65" s="31">
        <v>50</v>
      </c>
      <c r="K65" s="34" t="str">
        <f>HYPERLINK(CONCATENATE("http://www.unionmachinery.com/E-mail/liquidations/20210215-mexico/",TEXT(A65,"000"),"-1.jpg"),"Foto 1")</f>
        <v>Foto 1</v>
      </c>
      <c r="L65" s="35" t="str">
        <f>HYPERLINK(CONCATENATE("http://www.unionmachinery.com/E-mail/liquidations/20210215-mexico/",TEXT(A65,"000"),"-2.jpg"),"Foto 2")</f>
        <v>Foto 2</v>
      </c>
      <c r="M65" s="35"/>
      <c r="N65" s="35"/>
      <c r="O65" s="35"/>
      <c r="P65" s="35"/>
      <c r="Q65" s="35"/>
      <c r="R65" s="35"/>
      <c r="S65" s="36"/>
    </row>
    <row r="66" spans="1:19" s="5" customFormat="1" ht="129.6" customHeight="1" x14ac:dyDescent="0.25">
      <c r="A66" s="7">
        <v>132</v>
      </c>
      <c r="B66" s="4" t="s">
        <v>158</v>
      </c>
      <c r="C66" s="3" t="s">
        <v>159</v>
      </c>
      <c r="D66" s="3" t="s">
        <v>160</v>
      </c>
      <c r="E66" s="6">
        <v>88062703</v>
      </c>
      <c r="F66" s="4" t="s">
        <v>161</v>
      </c>
      <c r="G66" s="31">
        <v>500</v>
      </c>
      <c r="H66" s="31">
        <f t="shared" ref="H66:H67" si="8">G66*0.7</f>
        <v>350</v>
      </c>
      <c r="I66" s="31">
        <f t="shared" si="1"/>
        <v>35</v>
      </c>
      <c r="J66" s="31">
        <v>175</v>
      </c>
      <c r="K66" s="34" t="str">
        <f>HYPERLINK(CONCATENATE("http://www.unionmachinery.com/E-mail/liquidations/20210215-mexico/",TEXT(A66,"000"),"-1.jpg"),"Foto 1")</f>
        <v>Foto 1</v>
      </c>
      <c r="L66" s="35" t="str">
        <f>HYPERLINK(CONCATENATE("http://www.unionmachinery.com/E-mail/liquidations/20210215-mexico/",TEXT(A66,"000"),"-2.jpg"),"Foto 2")</f>
        <v>Foto 2</v>
      </c>
      <c r="M66" s="35"/>
      <c r="N66" s="35"/>
      <c r="O66" s="35"/>
      <c r="P66" s="35"/>
      <c r="Q66" s="35"/>
      <c r="R66" s="35"/>
      <c r="S66" s="36"/>
    </row>
    <row r="67" spans="1:19" s="5" customFormat="1" ht="129.6" customHeight="1" x14ac:dyDescent="0.25">
      <c r="A67" s="7">
        <v>135</v>
      </c>
      <c r="B67" s="8" t="s">
        <v>162</v>
      </c>
      <c r="C67" s="3" t="s">
        <v>163</v>
      </c>
      <c r="D67" s="3"/>
      <c r="E67" s="6"/>
      <c r="F67" s="4" t="s">
        <v>16</v>
      </c>
      <c r="G67" s="31">
        <v>250</v>
      </c>
      <c r="H67" s="31">
        <f t="shared" si="8"/>
        <v>175</v>
      </c>
      <c r="I67" s="31">
        <f t="shared" si="1"/>
        <v>17.5</v>
      </c>
      <c r="J67" s="31">
        <v>10</v>
      </c>
      <c r="K67" s="34" t="str">
        <f>HYPERLINK(CONCATENATE("http://www.unionmachinery.com/E-mail/liquidations/20210215-mexico/",TEXT(A67,"000"),".jpg"),"Foto 1")</f>
        <v>Foto 1</v>
      </c>
      <c r="L67" s="35"/>
      <c r="M67" s="35"/>
      <c r="N67" s="35"/>
      <c r="O67" s="35"/>
      <c r="P67" s="35"/>
      <c r="Q67" s="35"/>
      <c r="R67" s="35"/>
      <c r="S67" s="36"/>
    </row>
    <row r="68" spans="1:19" s="5" customFormat="1" ht="129.6" customHeight="1" x14ac:dyDescent="0.25">
      <c r="A68" s="12">
        <v>136</v>
      </c>
      <c r="B68" s="11" t="s">
        <v>429</v>
      </c>
      <c r="C68" s="3" t="s">
        <v>430</v>
      </c>
      <c r="D68" s="3"/>
      <c r="E68" s="6">
        <v>172130</v>
      </c>
      <c r="F68" s="4" t="s">
        <v>432</v>
      </c>
      <c r="G68" s="31">
        <v>9800</v>
      </c>
      <c r="H68" s="29" t="s">
        <v>498</v>
      </c>
      <c r="I68" s="31" t="s">
        <v>499</v>
      </c>
      <c r="J68" s="31">
        <v>45</v>
      </c>
      <c r="K68" s="34" t="str">
        <f>HYPERLINK(CONCATENATE("http://www.unionmachinery.com/E-mail/liquidations/20210215-mexico/",TEXT(A68,"000"),".jpg"),"Foto 1")</f>
        <v>Foto 1</v>
      </c>
      <c r="L68" s="35" t="str">
        <f>HYPERLINK(CONCATENATE("http://www.unionmachinery.com/E-mail/liquidations/20210215-mexico/",TEXT(A68,"000"),"-1.jpg"),"Foto 2")</f>
        <v>Foto 2</v>
      </c>
      <c r="M68" s="35" t="str">
        <f>HYPERLINK(CONCATENATE("http://www.unionmachinery.com/E-mail/liquidations/20210215-mexico/",TEXT(A68,"000"),"-2.jpg"),"Foto 3")</f>
        <v>Foto 3</v>
      </c>
      <c r="N68" s="35"/>
      <c r="O68" s="35"/>
      <c r="P68" s="35"/>
      <c r="Q68" s="35"/>
      <c r="R68" s="35"/>
      <c r="S68" s="36"/>
    </row>
    <row r="69" spans="1:19" s="5" customFormat="1" ht="129.6" customHeight="1" x14ac:dyDescent="0.25">
      <c r="A69" s="7">
        <v>139</v>
      </c>
      <c r="B69" s="4" t="s">
        <v>164</v>
      </c>
      <c r="C69" s="3"/>
      <c r="D69" s="3"/>
      <c r="E69" s="6"/>
      <c r="F69" s="4"/>
      <c r="G69" s="31">
        <v>75</v>
      </c>
      <c r="H69" s="31">
        <f t="shared" ref="H69:H132" si="9">G69*0.7</f>
        <v>52.5</v>
      </c>
      <c r="I69" s="31">
        <f t="shared" si="1"/>
        <v>5.25</v>
      </c>
      <c r="J69" s="31">
        <v>45</v>
      </c>
      <c r="K69" s="34" t="str">
        <f>HYPERLINK(CONCATENATE("http://www.unionmachinery.com/E-mail/liquidations/20210215-mexico/",TEXT(A69,"000"),"-1.jpg"),"Foto 1")</f>
        <v>Foto 1</v>
      </c>
      <c r="L69" s="35" t="str">
        <f>HYPERLINK(CONCATENATE("http://www.unionmachinery.com/E-mail/liquidations/20210215-mexico/",TEXT(A69,"000"),"-2.jpg"),"Foto 2")</f>
        <v>Foto 2</v>
      </c>
      <c r="M69" s="35" t="str">
        <f>HYPERLINK(CONCATENATE("http://www.unionmachinery.com/E-mail/liquidations/20210215-mexico/",TEXT(A69,"000"),"-3.jpg"),"Foto 3")</f>
        <v>Foto 3</v>
      </c>
      <c r="N69" s="35" t="str">
        <f>HYPERLINK(CONCATENATE("http://www.unionmachinery.com/E-mail/liquidations/20210215-mexico/",TEXT(A69,"000"),"-4.jpg"),"Foto 4")</f>
        <v>Foto 4</v>
      </c>
      <c r="O69" s="35"/>
      <c r="P69" s="35"/>
      <c r="Q69" s="35"/>
      <c r="R69" s="35"/>
      <c r="S69" s="36"/>
    </row>
    <row r="70" spans="1:19" s="5" customFormat="1" ht="129.6" customHeight="1" x14ac:dyDescent="0.25">
      <c r="A70" s="7">
        <v>140</v>
      </c>
      <c r="B70" s="8" t="s">
        <v>381</v>
      </c>
      <c r="C70" s="3"/>
      <c r="D70" s="3"/>
      <c r="E70" s="6"/>
      <c r="F70" s="4"/>
      <c r="G70" s="31">
        <v>500</v>
      </c>
      <c r="H70" s="31">
        <f t="shared" si="9"/>
        <v>350</v>
      </c>
      <c r="I70" s="31">
        <f t="shared" si="1"/>
        <v>35</v>
      </c>
      <c r="J70" s="31">
        <v>200</v>
      </c>
      <c r="K70" s="34" t="str">
        <f t="shared" ref="K70:K75" si="10">HYPERLINK(CONCATENATE("http://www.unionmachinery.com/E-mail/liquidations/20210215-mexico/",TEXT(A70,"000"),".jpg"),"Foto 1")</f>
        <v>Foto 1</v>
      </c>
      <c r="L70" s="35"/>
      <c r="M70" s="35"/>
      <c r="N70" s="35"/>
      <c r="O70" s="35"/>
      <c r="P70" s="35"/>
      <c r="Q70" s="35"/>
      <c r="R70" s="35"/>
      <c r="S70" s="36"/>
    </row>
    <row r="71" spans="1:19" s="5" customFormat="1" ht="129.6" customHeight="1" x14ac:dyDescent="0.25">
      <c r="A71" s="7">
        <v>141</v>
      </c>
      <c r="B71" s="8" t="s">
        <v>382</v>
      </c>
      <c r="C71" s="3"/>
      <c r="D71" s="3"/>
      <c r="E71" s="6"/>
      <c r="F71" s="4"/>
      <c r="G71" s="31">
        <v>500</v>
      </c>
      <c r="H71" s="31">
        <f t="shared" si="9"/>
        <v>350</v>
      </c>
      <c r="I71" s="31">
        <f t="shared" si="1"/>
        <v>35</v>
      </c>
      <c r="J71" s="31">
        <v>200</v>
      </c>
      <c r="K71" s="34" t="str">
        <f t="shared" si="10"/>
        <v>Foto 1</v>
      </c>
      <c r="L71" s="35"/>
      <c r="M71" s="35"/>
      <c r="N71" s="35"/>
      <c r="O71" s="35"/>
      <c r="P71" s="35"/>
      <c r="Q71" s="35"/>
      <c r="R71" s="35"/>
      <c r="S71" s="36"/>
    </row>
    <row r="72" spans="1:19" s="5" customFormat="1" ht="129.6" customHeight="1" x14ac:dyDescent="0.25">
      <c r="A72" s="7">
        <v>142</v>
      </c>
      <c r="B72" s="8" t="s">
        <v>165</v>
      </c>
      <c r="C72" s="3" t="s">
        <v>166</v>
      </c>
      <c r="D72" s="3" t="s">
        <v>167</v>
      </c>
      <c r="E72" s="6"/>
      <c r="F72" s="4"/>
      <c r="G72" s="31">
        <v>200</v>
      </c>
      <c r="H72" s="31">
        <f t="shared" si="9"/>
        <v>140</v>
      </c>
      <c r="I72" s="31">
        <f t="shared" ref="I72:I135" si="11">H72*0.1</f>
        <v>14</v>
      </c>
      <c r="J72" s="31">
        <v>20</v>
      </c>
      <c r="K72" s="34" t="str">
        <f t="shared" si="10"/>
        <v>Foto 1</v>
      </c>
      <c r="L72" s="35"/>
      <c r="M72" s="35"/>
      <c r="N72" s="35"/>
      <c r="O72" s="35"/>
      <c r="P72" s="35"/>
      <c r="Q72" s="35"/>
      <c r="R72" s="35"/>
      <c r="S72" s="36"/>
    </row>
    <row r="73" spans="1:19" s="5" customFormat="1" ht="129.6" customHeight="1" x14ac:dyDescent="0.25">
      <c r="A73" s="7">
        <v>143</v>
      </c>
      <c r="B73" s="8" t="s">
        <v>380</v>
      </c>
      <c r="C73" s="3"/>
      <c r="D73" s="3"/>
      <c r="E73" s="6"/>
      <c r="F73" s="4"/>
      <c r="G73" s="31">
        <v>750</v>
      </c>
      <c r="H73" s="31">
        <f t="shared" si="9"/>
        <v>525</v>
      </c>
      <c r="I73" s="31">
        <f t="shared" si="11"/>
        <v>52.5</v>
      </c>
      <c r="J73" s="31">
        <v>80</v>
      </c>
      <c r="K73" s="34" t="str">
        <f t="shared" si="10"/>
        <v>Foto 1</v>
      </c>
      <c r="L73" s="35"/>
      <c r="M73" s="35"/>
      <c r="N73" s="35"/>
      <c r="O73" s="35"/>
      <c r="P73" s="35"/>
      <c r="Q73" s="35"/>
      <c r="R73" s="35"/>
      <c r="S73" s="36"/>
    </row>
    <row r="74" spans="1:19" s="5" customFormat="1" ht="129.6" customHeight="1" x14ac:dyDescent="0.25">
      <c r="A74" s="7">
        <v>144</v>
      </c>
      <c r="B74" s="8" t="s">
        <v>168</v>
      </c>
      <c r="C74" s="3" t="s">
        <v>169</v>
      </c>
      <c r="D74" s="3" t="s">
        <v>170</v>
      </c>
      <c r="E74" s="6"/>
      <c r="F74" s="4"/>
      <c r="G74" s="31">
        <v>10</v>
      </c>
      <c r="H74" s="31">
        <f t="shared" si="9"/>
        <v>7</v>
      </c>
      <c r="I74" s="31">
        <f t="shared" si="11"/>
        <v>0.70000000000000007</v>
      </c>
      <c r="J74" s="31">
        <v>25</v>
      </c>
      <c r="K74" s="34" t="str">
        <f t="shared" si="10"/>
        <v>Foto 1</v>
      </c>
      <c r="L74" s="35"/>
      <c r="M74" s="35"/>
      <c r="N74" s="35"/>
      <c r="O74" s="35"/>
      <c r="P74" s="35"/>
      <c r="Q74" s="35"/>
      <c r="R74" s="35"/>
      <c r="S74" s="36"/>
    </row>
    <row r="75" spans="1:19" s="5" customFormat="1" ht="129.6" customHeight="1" x14ac:dyDescent="0.25">
      <c r="A75" s="7">
        <v>146</v>
      </c>
      <c r="B75" s="4" t="s">
        <v>171</v>
      </c>
      <c r="C75" s="3"/>
      <c r="D75" s="3"/>
      <c r="E75" s="6"/>
      <c r="F75" s="4"/>
      <c r="G75" s="31">
        <v>300</v>
      </c>
      <c r="H75" s="31">
        <f t="shared" si="9"/>
        <v>210</v>
      </c>
      <c r="I75" s="31">
        <f t="shared" si="11"/>
        <v>21</v>
      </c>
      <c r="J75" s="31">
        <v>65</v>
      </c>
      <c r="K75" s="34" t="str">
        <f t="shared" si="10"/>
        <v>Foto 1</v>
      </c>
      <c r="L75" s="35"/>
      <c r="M75" s="35"/>
      <c r="N75" s="35"/>
      <c r="O75" s="35"/>
      <c r="P75" s="35"/>
      <c r="Q75" s="35"/>
      <c r="R75" s="35"/>
      <c r="S75" s="36"/>
    </row>
    <row r="76" spans="1:19" s="5" customFormat="1" ht="129.6" customHeight="1" x14ac:dyDescent="0.25">
      <c r="A76" s="7">
        <v>149</v>
      </c>
      <c r="B76" s="8" t="s">
        <v>172</v>
      </c>
      <c r="C76" s="3"/>
      <c r="D76" s="3"/>
      <c r="E76" s="6"/>
      <c r="F76" s="4"/>
      <c r="G76" s="31">
        <v>100</v>
      </c>
      <c r="H76" s="31">
        <f t="shared" si="9"/>
        <v>70</v>
      </c>
      <c r="I76" s="31">
        <f t="shared" si="11"/>
        <v>7</v>
      </c>
      <c r="J76" s="31">
        <v>60</v>
      </c>
      <c r="K76" s="34" t="str">
        <f>HYPERLINK(CONCATENATE("http://www.unionmachinery.com/E-mail/liquidations/20210215-mexico/",TEXT(A76,"000"),"-1.jpg"),"Foto 1")</f>
        <v>Foto 1</v>
      </c>
      <c r="L76" s="35" t="str">
        <f>HYPERLINK(CONCATENATE("http://www.unionmachinery.com/E-mail/liquidations/20210215-mexico/",TEXT(A76,"000"),"-2.jpg"),"Foto 2")</f>
        <v>Foto 2</v>
      </c>
      <c r="M76" s="35" t="str">
        <f>HYPERLINK(CONCATENATE("http://www.unionmachinery.com/E-mail/liquidations/20210215-mexico/",TEXT(A76,"000"),"-3.jpg"),"Foto 3")</f>
        <v>Foto 3</v>
      </c>
      <c r="N76" s="35" t="str">
        <f>HYPERLINK(CONCATENATE("http://www.unionmachinery.com/E-mail/liquidations/20210215-mexico/",TEXT(A76,"000"),"-4.jpg"),"Foto 4")</f>
        <v>Foto 4</v>
      </c>
      <c r="O76" s="35"/>
      <c r="P76" s="35"/>
      <c r="Q76" s="35"/>
      <c r="R76" s="35"/>
      <c r="S76" s="36"/>
    </row>
    <row r="77" spans="1:19" s="5" customFormat="1" ht="129.6" customHeight="1" x14ac:dyDescent="0.25">
      <c r="A77" s="7">
        <v>150</v>
      </c>
      <c r="B77" s="8" t="s">
        <v>173</v>
      </c>
      <c r="C77" s="3" t="s">
        <v>174</v>
      </c>
      <c r="D77" s="3">
        <v>54</v>
      </c>
      <c r="E77" s="3">
        <v>145742.1</v>
      </c>
      <c r="F77" s="4"/>
      <c r="G77" s="31">
        <v>300</v>
      </c>
      <c r="H77" s="31">
        <f t="shared" si="9"/>
        <v>210</v>
      </c>
      <c r="I77" s="31">
        <f t="shared" si="11"/>
        <v>21</v>
      </c>
      <c r="J77" s="31">
        <v>30</v>
      </c>
      <c r="K77" s="34" t="str">
        <f>HYPERLINK(CONCATENATE("http://www.unionmachinery.com/E-mail/liquidations/20210215-mexico/",TEXT(A77,"000"),".jpg"),"Foto 1")</f>
        <v>Foto 1</v>
      </c>
      <c r="L77" s="35"/>
      <c r="M77" s="35"/>
      <c r="N77" s="35"/>
      <c r="O77" s="35"/>
      <c r="P77" s="35"/>
      <c r="Q77" s="35"/>
      <c r="R77" s="35"/>
      <c r="S77" s="36"/>
    </row>
    <row r="78" spans="1:19" s="5" customFormat="1" ht="129.6" customHeight="1" x14ac:dyDescent="0.25">
      <c r="A78" s="7">
        <v>151</v>
      </c>
      <c r="B78" s="4" t="s">
        <v>460</v>
      </c>
      <c r="C78" s="3"/>
      <c r="D78" s="3"/>
      <c r="E78" s="6"/>
      <c r="F78" s="4"/>
      <c r="G78" s="31">
        <v>1850</v>
      </c>
      <c r="H78" s="31">
        <f t="shared" si="9"/>
        <v>1295</v>
      </c>
      <c r="I78" s="31">
        <f t="shared" si="11"/>
        <v>129.5</v>
      </c>
      <c r="J78" s="31" t="s">
        <v>453</v>
      </c>
      <c r="K78" s="34" t="str">
        <f>HYPERLINK(CONCATENATE("http://www.unionmachinery.com/E-mail/liquidations/20210215-mexico/",TEXT(A78,"000"),"-1.jpg"),"Foto 1")</f>
        <v>Foto 1</v>
      </c>
      <c r="L78" s="35" t="str">
        <f>HYPERLINK(CONCATENATE("http://www.unionmachinery.com/E-mail/liquidations/20210215-mexico/",TEXT(A78,"000"),"-2.jpg"),"Foto 2")</f>
        <v>Foto 2</v>
      </c>
      <c r="M78" s="35" t="str">
        <f>HYPERLINK(CONCATENATE("http://www.unionmachinery.com/E-mail/liquidations/20210215-mexico/",TEXT(A78,"000"),"-3.jpg"),"Foto 3")</f>
        <v>Foto 3</v>
      </c>
      <c r="N78" s="35"/>
      <c r="O78" s="35"/>
      <c r="P78" s="35"/>
      <c r="Q78" s="35"/>
      <c r="R78" s="35"/>
      <c r="S78" s="36"/>
    </row>
    <row r="79" spans="1:19" s="5" customFormat="1" ht="129.6" customHeight="1" x14ac:dyDescent="0.25">
      <c r="A79" s="7">
        <v>153</v>
      </c>
      <c r="B79" s="4" t="s">
        <v>349</v>
      </c>
      <c r="C79" s="3" t="s">
        <v>175</v>
      </c>
      <c r="D79" s="3" t="s">
        <v>176</v>
      </c>
      <c r="E79" s="3" t="s">
        <v>177</v>
      </c>
      <c r="F79" s="4" t="s">
        <v>178</v>
      </c>
      <c r="G79" s="31">
        <v>4000</v>
      </c>
      <c r="H79" s="29" t="s">
        <v>498</v>
      </c>
      <c r="I79" s="31" t="s">
        <v>499</v>
      </c>
      <c r="J79" s="31">
        <v>320</v>
      </c>
      <c r="K79" s="34" t="str">
        <f>HYPERLINK(CONCATENATE("http://www.unionmachinery.com/E-mail/liquidations/20210215-mexico/",TEXT(A79,"000"),".jpg"),"Foto 1")</f>
        <v>Foto 1</v>
      </c>
      <c r="L79" s="35"/>
      <c r="M79" s="35"/>
      <c r="N79" s="35"/>
      <c r="O79" s="35"/>
      <c r="P79" s="35"/>
      <c r="Q79" s="35"/>
      <c r="R79" s="35"/>
      <c r="S79" s="36"/>
    </row>
    <row r="80" spans="1:19" s="5" customFormat="1" ht="129.6" customHeight="1" x14ac:dyDescent="0.25">
      <c r="A80" s="7">
        <v>156</v>
      </c>
      <c r="B80" s="8" t="s">
        <v>383</v>
      </c>
      <c r="C80" s="3" t="s">
        <v>180</v>
      </c>
      <c r="D80" s="3"/>
      <c r="E80" s="6"/>
      <c r="F80" s="4" t="s">
        <v>181</v>
      </c>
      <c r="G80" s="31">
        <v>50</v>
      </c>
      <c r="H80" s="31">
        <f t="shared" si="9"/>
        <v>35</v>
      </c>
      <c r="I80" s="31">
        <f t="shared" si="11"/>
        <v>3.5</v>
      </c>
      <c r="J80" s="31">
        <v>300</v>
      </c>
      <c r="K80" s="34" t="str">
        <f>HYPERLINK(CONCATENATE("http://www.unionmachinery.com/E-mail/liquidations/20210215-mexico/",TEXT(A80,"000"),"-1.jpg"),"Foto 1")</f>
        <v>Foto 1</v>
      </c>
      <c r="L80" s="35" t="str">
        <f>HYPERLINK(CONCATENATE("http://www.unionmachinery.com/E-mail/liquidations/20210215-mexico/",TEXT(A80,"000"),"-2.jpg"),"Foto 2")</f>
        <v>Foto 2</v>
      </c>
      <c r="M80" s="35"/>
      <c r="N80" s="35"/>
      <c r="O80" s="35"/>
      <c r="P80" s="35"/>
      <c r="Q80" s="35"/>
      <c r="R80" s="35"/>
      <c r="S80" s="36"/>
    </row>
    <row r="81" spans="1:19" s="5" customFormat="1" ht="129.6" customHeight="1" x14ac:dyDescent="0.25">
      <c r="A81" s="7">
        <v>157</v>
      </c>
      <c r="B81" s="8" t="s">
        <v>182</v>
      </c>
      <c r="C81" s="3"/>
      <c r="D81" s="3"/>
      <c r="E81" s="6"/>
      <c r="F81" s="4" t="s">
        <v>183</v>
      </c>
      <c r="G81" s="31">
        <v>1000</v>
      </c>
      <c r="H81" s="31">
        <f t="shared" si="9"/>
        <v>700</v>
      </c>
      <c r="I81" s="31">
        <f t="shared" si="11"/>
        <v>70</v>
      </c>
      <c r="J81" s="31">
        <v>250</v>
      </c>
      <c r="K81" s="34" t="str">
        <f>HYPERLINK(CONCATENATE("http://www.unionmachinery.com/E-mail/liquidations/20210215-mexico/",TEXT(A81,"000"),"-1.jpg"),"Foto 1")</f>
        <v>Foto 1</v>
      </c>
      <c r="L81" s="35" t="str">
        <f>HYPERLINK(CONCATENATE("http://www.unionmachinery.com/E-mail/liquidations/20210215-mexico/",TEXT(A81,"000"),"-2.jpg"),"Foto 2")</f>
        <v>Foto 2</v>
      </c>
      <c r="M81" s="35" t="str">
        <f>HYPERLINK(CONCATENATE("http://www.unionmachinery.com/E-mail/liquidations/20210215-mexico/",TEXT(A81,"000"),"-3.jpg"),"Foto 3")</f>
        <v>Foto 3</v>
      </c>
      <c r="N81" s="35"/>
      <c r="O81" s="35"/>
      <c r="P81" s="35"/>
      <c r="Q81" s="35"/>
      <c r="R81" s="35"/>
      <c r="S81" s="36"/>
    </row>
    <row r="82" spans="1:19" s="5" customFormat="1" ht="129.6" customHeight="1" x14ac:dyDescent="0.25">
      <c r="A82" s="7">
        <v>158</v>
      </c>
      <c r="B82" s="4" t="s">
        <v>184</v>
      </c>
      <c r="C82" s="3"/>
      <c r="D82" s="3" t="s">
        <v>185</v>
      </c>
      <c r="E82" s="6"/>
      <c r="F82" s="4" t="s">
        <v>186</v>
      </c>
      <c r="G82" s="31">
        <v>25</v>
      </c>
      <c r="H82" s="31">
        <f t="shared" si="9"/>
        <v>17.5</v>
      </c>
      <c r="I82" s="31">
        <f t="shared" si="11"/>
        <v>1.75</v>
      </c>
      <c r="J82" s="31">
        <v>20</v>
      </c>
      <c r="K82" s="34" t="str">
        <f>HYPERLINK(CONCATENATE("http://www.unionmachinery.com/E-mail/liquidations/20210215-mexico/",TEXT(A82,"000"),".jpg"),"Foto 1")</f>
        <v>Foto 1</v>
      </c>
      <c r="L82" s="35"/>
      <c r="M82" s="35"/>
      <c r="N82" s="35"/>
      <c r="O82" s="35"/>
      <c r="P82" s="35"/>
      <c r="Q82" s="35"/>
      <c r="R82" s="35"/>
      <c r="S82" s="36"/>
    </row>
    <row r="83" spans="1:19" s="5" customFormat="1" ht="129.6" customHeight="1" x14ac:dyDescent="0.25">
      <c r="A83" s="7">
        <v>159</v>
      </c>
      <c r="B83" s="4" t="s">
        <v>187</v>
      </c>
      <c r="C83" s="3"/>
      <c r="D83" s="3"/>
      <c r="E83" s="6"/>
      <c r="F83" s="4" t="s">
        <v>188</v>
      </c>
      <c r="G83" s="31">
        <v>50</v>
      </c>
      <c r="H83" s="31">
        <f t="shared" si="9"/>
        <v>35</v>
      </c>
      <c r="I83" s="31">
        <f t="shared" si="11"/>
        <v>3.5</v>
      </c>
      <c r="J83" s="31">
        <v>120</v>
      </c>
      <c r="K83" s="34" t="str">
        <f>HYPERLINK(CONCATENATE("http://www.unionmachinery.com/E-mail/liquidations/20210215-mexico/",TEXT(A83,"000"),".jpg"),"Foto 1")</f>
        <v>Foto 1</v>
      </c>
      <c r="L83" s="35" t="str">
        <f>HYPERLINK(CONCATENATE("http://www.unionmachinery.com/E-mail/liquidations/20210215-mexico/",TEXT(A83,"000"),"-1.jpg"),"Foto 2")</f>
        <v>Foto 2</v>
      </c>
      <c r="M83" s="35" t="str">
        <f>HYPERLINK(CONCATENATE("http://www.unionmachinery.com/E-mail/liquidations/20210215-mexico/",TEXT(A83,"000"),"-2.jpg"),"Foto 3")</f>
        <v>Foto 3</v>
      </c>
      <c r="N83" s="35" t="str">
        <f>HYPERLINK(CONCATENATE("http://www.unionmachinery.com/E-mail/liquidations/20210215-mexico/",TEXT(A83,"000"),"-3.jpg"),"Foto 4")</f>
        <v>Foto 4</v>
      </c>
      <c r="O83" s="35"/>
      <c r="P83" s="35"/>
      <c r="Q83" s="35"/>
      <c r="R83" s="35"/>
      <c r="S83" s="36"/>
    </row>
    <row r="84" spans="1:19" s="5" customFormat="1" ht="129.6" customHeight="1" x14ac:dyDescent="0.25">
      <c r="A84" s="7">
        <v>161</v>
      </c>
      <c r="B84" s="8" t="s">
        <v>361</v>
      </c>
      <c r="C84" s="10"/>
      <c r="D84" s="10"/>
      <c r="E84" s="6"/>
      <c r="F84" s="4"/>
      <c r="G84" s="31">
        <v>800</v>
      </c>
      <c r="H84" s="31">
        <f t="shared" si="9"/>
        <v>560</v>
      </c>
      <c r="I84" s="31">
        <f t="shared" si="11"/>
        <v>56</v>
      </c>
      <c r="J84" s="31">
        <v>35</v>
      </c>
      <c r="K84" s="34" t="str">
        <f>HYPERLINK(CONCATENATE("http://www.unionmachinery.com/E-mail/liquidations/20210215-mexico/",TEXT(A84,"000"),"-1.jpg"),"Foto 1")</f>
        <v>Foto 1</v>
      </c>
      <c r="L84" s="35" t="str">
        <f>HYPERLINK(CONCATENATE("http://www.unionmachinery.com/E-mail/liquidations/20210215-mexico/",TEXT(A84,"000"),"-2.jpg"),"Foto 2")</f>
        <v>Foto 2</v>
      </c>
      <c r="M84" s="35" t="str">
        <f>HYPERLINK(CONCATENATE("http://www.unionmachinery.com/E-mail/liquidations/20210215-mexico/",TEXT(A84,"000"),"-3.jpg"),"Foto 3")</f>
        <v>Foto 3</v>
      </c>
      <c r="N84" s="35" t="str">
        <f>HYPERLINK(CONCATENATE("http://www.unionmachinery.com/E-mail/liquidations/20210215-mexico/",TEXT(A84,"000"),"-4.jpg"),"Foto 4")</f>
        <v>Foto 4</v>
      </c>
      <c r="O84" s="35"/>
      <c r="P84" s="35"/>
      <c r="Q84" s="35"/>
      <c r="R84" s="35"/>
      <c r="S84" s="36"/>
    </row>
    <row r="85" spans="1:19" s="5" customFormat="1" ht="129.6" customHeight="1" x14ac:dyDescent="0.25">
      <c r="A85" s="7">
        <v>163</v>
      </c>
      <c r="B85" s="8" t="s">
        <v>189</v>
      </c>
      <c r="C85" s="3" t="s">
        <v>190</v>
      </c>
      <c r="D85" s="3" t="s">
        <v>191</v>
      </c>
      <c r="E85" s="3" t="s">
        <v>192</v>
      </c>
      <c r="F85" s="4" t="s">
        <v>193</v>
      </c>
      <c r="G85" s="31">
        <v>400</v>
      </c>
      <c r="H85" s="31">
        <f t="shared" si="9"/>
        <v>280</v>
      </c>
      <c r="I85" s="31">
        <f t="shared" si="11"/>
        <v>28</v>
      </c>
      <c r="J85" s="31">
        <v>25</v>
      </c>
      <c r="K85" s="34" t="str">
        <f>HYPERLINK(CONCATENATE("http://www.unionmachinery.com/E-mail/liquidations/20210215-mexico/",TEXT(A85,"000"),".jpg"),"Foto 1")</f>
        <v>Foto 1</v>
      </c>
      <c r="L85" s="35"/>
      <c r="M85" s="35"/>
      <c r="N85" s="35"/>
      <c r="O85" s="35"/>
      <c r="P85" s="35"/>
      <c r="Q85" s="35"/>
      <c r="R85" s="35"/>
      <c r="S85" s="36"/>
    </row>
    <row r="86" spans="1:19" s="5" customFormat="1" ht="129.6" customHeight="1" x14ac:dyDescent="0.25">
      <c r="A86" s="7">
        <v>164</v>
      </c>
      <c r="B86" s="8" t="s">
        <v>194</v>
      </c>
      <c r="C86" s="3" t="s">
        <v>195</v>
      </c>
      <c r="D86" s="3"/>
      <c r="E86" s="6"/>
      <c r="F86" s="4" t="s">
        <v>16</v>
      </c>
      <c r="G86" s="31">
        <v>300</v>
      </c>
      <c r="H86" s="31">
        <f t="shared" si="9"/>
        <v>210</v>
      </c>
      <c r="I86" s="31">
        <f t="shared" si="11"/>
        <v>21</v>
      </c>
      <c r="J86" s="31">
        <v>25</v>
      </c>
      <c r="K86" s="34" t="str">
        <f>HYPERLINK(CONCATENATE("http://www.unionmachinery.com/E-mail/liquidations/20210215-mexico/",TEXT(A86,"000"),".jpg"),"Foto 1")</f>
        <v>Foto 1</v>
      </c>
      <c r="L86" s="35"/>
      <c r="M86" s="35"/>
      <c r="N86" s="35"/>
      <c r="O86" s="35"/>
      <c r="P86" s="35"/>
      <c r="Q86" s="35"/>
      <c r="R86" s="35"/>
      <c r="S86" s="36"/>
    </row>
    <row r="87" spans="1:19" s="5" customFormat="1" ht="129.6" customHeight="1" x14ac:dyDescent="0.25">
      <c r="A87" s="7">
        <v>166</v>
      </c>
      <c r="B87" s="8" t="s">
        <v>196</v>
      </c>
      <c r="C87" s="3" t="s">
        <v>197</v>
      </c>
      <c r="D87" s="3"/>
      <c r="E87" s="6"/>
      <c r="F87" s="4" t="s">
        <v>16</v>
      </c>
      <c r="G87" s="31">
        <v>300</v>
      </c>
      <c r="H87" s="31">
        <f t="shared" si="9"/>
        <v>210</v>
      </c>
      <c r="I87" s="31">
        <f t="shared" si="11"/>
        <v>21</v>
      </c>
      <c r="J87" s="31">
        <v>25</v>
      </c>
      <c r="K87" s="34" t="str">
        <f>HYPERLINK(CONCATENATE("http://www.unionmachinery.com/E-mail/liquidations/20210215-mexico/",TEXT(A87,"000"),".jpg"),"Foto 1")</f>
        <v>Foto 1</v>
      </c>
      <c r="L87" s="35"/>
      <c r="M87" s="35"/>
      <c r="N87" s="35"/>
      <c r="O87" s="35"/>
      <c r="P87" s="35"/>
      <c r="Q87" s="35"/>
      <c r="R87" s="35"/>
      <c r="S87" s="36"/>
    </row>
    <row r="88" spans="1:19" s="5" customFormat="1" ht="129.6" customHeight="1" x14ac:dyDescent="0.25">
      <c r="A88" s="7">
        <v>167</v>
      </c>
      <c r="B88" s="13" t="s">
        <v>458</v>
      </c>
      <c r="C88" s="3"/>
      <c r="D88" s="3"/>
      <c r="E88" s="6"/>
      <c r="F88" s="4"/>
      <c r="G88" s="31">
        <v>100</v>
      </c>
      <c r="H88" s="31">
        <f t="shared" si="9"/>
        <v>70</v>
      </c>
      <c r="I88" s="31">
        <f t="shared" si="11"/>
        <v>7</v>
      </c>
      <c r="J88" s="31">
        <v>45</v>
      </c>
      <c r="K88" s="34" t="str">
        <f>HYPERLINK(CONCATENATE("http://www.unionmachinery.com/E-mail/liquidations/20210215-mexico/",TEXT(A88,"000"),"-1.jpg"),"Foto 1")</f>
        <v>Foto 1</v>
      </c>
      <c r="L88" s="35"/>
      <c r="M88" s="35"/>
      <c r="N88" s="35"/>
      <c r="O88" s="35"/>
      <c r="P88" s="35"/>
      <c r="Q88" s="35"/>
      <c r="R88" s="35"/>
      <c r="S88" s="36"/>
    </row>
    <row r="89" spans="1:19" s="5" customFormat="1" ht="129.6" customHeight="1" x14ac:dyDescent="0.25">
      <c r="A89" s="7">
        <v>169</v>
      </c>
      <c r="B89" s="4" t="s">
        <v>394</v>
      </c>
      <c r="C89" s="3" t="s">
        <v>198</v>
      </c>
      <c r="D89" s="3" t="s">
        <v>199</v>
      </c>
      <c r="E89" s="3">
        <v>372778</v>
      </c>
      <c r="F89" s="4" t="s">
        <v>200</v>
      </c>
      <c r="G89" s="31">
        <v>250</v>
      </c>
      <c r="H89" s="31">
        <f t="shared" si="9"/>
        <v>175</v>
      </c>
      <c r="I89" s="31">
        <f t="shared" si="11"/>
        <v>17.5</v>
      </c>
      <c r="J89" s="31">
        <v>20</v>
      </c>
      <c r="K89" s="34" t="str">
        <f>HYPERLINK(CONCATENATE("http://www.unionmachinery.com/E-mail/liquidations/20210215-mexico/",TEXT(A89,"000"),".jpg"),"Foto 1")</f>
        <v>Foto 1</v>
      </c>
      <c r="L89" s="35"/>
      <c r="M89" s="35"/>
      <c r="N89" s="35"/>
      <c r="O89" s="35"/>
      <c r="P89" s="35"/>
      <c r="Q89" s="35"/>
      <c r="R89" s="35"/>
      <c r="S89" s="36"/>
    </row>
    <row r="90" spans="1:19" s="5" customFormat="1" ht="129.6" customHeight="1" x14ac:dyDescent="0.25">
      <c r="A90" s="7">
        <v>172</v>
      </c>
      <c r="B90" s="4" t="s">
        <v>201</v>
      </c>
      <c r="C90" s="3"/>
      <c r="D90" s="3"/>
      <c r="E90" s="6"/>
      <c r="F90" s="4"/>
      <c r="G90" s="31">
        <v>30</v>
      </c>
      <c r="H90" s="31">
        <f t="shared" si="9"/>
        <v>21</v>
      </c>
      <c r="I90" s="31">
        <f t="shared" si="11"/>
        <v>2.1</v>
      </c>
      <c r="J90" s="31">
        <v>10</v>
      </c>
      <c r="K90" s="34" t="str">
        <f>HYPERLINK(CONCATENATE("http://www.unionmachinery.com/E-mail/liquidations/20210215-mexico/",TEXT(A90,"000"),".jpg"),"Foto 1")</f>
        <v>Foto 1</v>
      </c>
      <c r="L90" s="35"/>
      <c r="M90" s="35"/>
      <c r="N90" s="35"/>
      <c r="O90" s="35"/>
      <c r="P90" s="35"/>
      <c r="Q90" s="35"/>
      <c r="R90" s="35"/>
      <c r="S90" s="36"/>
    </row>
    <row r="91" spans="1:19" s="5" customFormat="1" ht="129.6" customHeight="1" x14ac:dyDescent="0.25">
      <c r="A91" s="14">
        <v>173</v>
      </c>
      <c r="B91" s="4" t="s">
        <v>454</v>
      </c>
      <c r="C91" s="3" t="s">
        <v>372</v>
      </c>
      <c r="D91" s="3" t="s">
        <v>202</v>
      </c>
      <c r="E91" s="6"/>
      <c r="F91" s="4" t="s">
        <v>203</v>
      </c>
      <c r="G91" s="32">
        <v>1000</v>
      </c>
      <c r="H91" s="32">
        <f t="shared" si="9"/>
        <v>700</v>
      </c>
      <c r="I91" s="31">
        <f t="shared" si="11"/>
        <v>70</v>
      </c>
      <c r="J91" s="32">
        <v>450</v>
      </c>
      <c r="K91" s="34" t="str">
        <f>HYPERLINK(CONCATENATE("http://www.unionmachinery.com/E-mail/liquidations/20210215-mexico/",TEXT(A91,"000"),".jpg"),"Foto 1")</f>
        <v>Foto 1</v>
      </c>
      <c r="L91" s="35" t="str">
        <f>HYPERLINK(CONCATENATE("http://www.unionmachinery.com/E-mail/liquidations/20210215-mexico/",TEXT(A91,"000"),"-1.jpg"),"Foto 2")</f>
        <v>Foto 2</v>
      </c>
      <c r="M91" s="35" t="str">
        <f>HYPERLINK(CONCATENATE("http://www.unionmachinery.com/E-mail/liquidations/20210215-mexico/",TEXT(A91,"000"),"-2.jpg"),"Foto 3")</f>
        <v>Foto 3</v>
      </c>
      <c r="N91" s="35" t="str">
        <f>HYPERLINK(CONCATENATE("http://www.unionmachinery.com/E-mail/liquidations/20210215-mexico/",TEXT(A91,"000"),"-3.jpg"),"Foto 4")</f>
        <v>Foto 4</v>
      </c>
      <c r="O91" s="35" t="str">
        <f>HYPERLINK(CONCATENATE("http://www.unionmachinery.com/E-mail/liquidations/20210215-mexico/",TEXT(A91,"000"),"-4.jpg"),"Foto5")</f>
        <v>Foto5</v>
      </c>
      <c r="P91" s="35" t="str">
        <f>HYPERLINK(CONCATENATE("http://www.unionmachinery.com/E-mail/liquidations/20210215-mexico/",TEXT(A91,"000"),"-5.jpg"),"Foto 6")</f>
        <v>Foto 6</v>
      </c>
      <c r="Q91" s="35" t="str">
        <f>HYPERLINK(CONCATENATE("http://www.unionmachinery.com/E-mail/liquidations/20210215-mexico/",TEXT(A91,"000"),"-6.jpg"),"Foto 7")</f>
        <v>Foto 7</v>
      </c>
      <c r="R91" s="35"/>
      <c r="S91" s="36"/>
    </row>
    <row r="92" spans="1:19" s="5" customFormat="1" ht="129.6" customHeight="1" x14ac:dyDescent="0.25">
      <c r="A92" s="7">
        <v>174</v>
      </c>
      <c r="B92" s="4" t="s">
        <v>395</v>
      </c>
      <c r="C92" s="3"/>
      <c r="D92" s="3"/>
      <c r="E92" s="6"/>
      <c r="F92" s="4"/>
      <c r="G92" s="31">
        <v>200</v>
      </c>
      <c r="H92" s="31">
        <f t="shared" si="9"/>
        <v>140</v>
      </c>
      <c r="I92" s="31">
        <f t="shared" si="11"/>
        <v>14</v>
      </c>
      <c r="J92" s="31">
        <v>40</v>
      </c>
      <c r="K92" s="34" t="str">
        <f>HYPERLINK(CONCATENATE("http://www.unionmachinery.com/E-mail/liquidations/20210215-mexico/",TEXT(A92,"000"),".jpg"),"Foto 1")</f>
        <v>Foto 1</v>
      </c>
      <c r="L92" s="35"/>
      <c r="M92" s="35"/>
      <c r="N92" s="35"/>
      <c r="O92" s="35"/>
      <c r="P92" s="35"/>
      <c r="Q92" s="35"/>
      <c r="R92" s="35"/>
      <c r="S92" s="36"/>
    </row>
    <row r="93" spans="1:19" s="5" customFormat="1" ht="129.6" customHeight="1" x14ac:dyDescent="0.25">
      <c r="A93" s="7">
        <v>175</v>
      </c>
      <c r="B93" s="4" t="s">
        <v>373</v>
      </c>
      <c r="C93" s="3" t="s">
        <v>150</v>
      </c>
      <c r="D93" s="3" t="s">
        <v>204</v>
      </c>
      <c r="E93" s="6"/>
      <c r="F93" s="4" t="s">
        <v>205</v>
      </c>
      <c r="G93" s="31">
        <v>700</v>
      </c>
      <c r="H93" s="31">
        <f t="shared" si="9"/>
        <v>489.99999999999994</v>
      </c>
      <c r="I93" s="31">
        <f t="shared" si="11"/>
        <v>49</v>
      </c>
      <c r="J93" s="31">
        <v>70</v>
      </c>
      <c r="K93" s="34" t="str">
        <f>HYPERLINK(CONCATENATE("http://www.unionmachinery.com/E-mail/liquidations/20210215-mexico/",TEXT(A93,"000"),"-1.jpg"),"Foto 1")</f>
        <v>Foto 1</v>
      </c>
      <c r="L93" s="35" t="str">
        <f>HYPERLINK(CONCATENATE("http://www.unionmachinery.com/E-mail/liquidations/20210215-mexico/",TEXT(A93,"000"),"-2.jpg"),"Foto 2")</f>
        <v>Foto 2</v>
      </c>
      <c r="M93" s="35" t="str">
        <f>HYPERLINK(CONCATENATE("http://www.unionmachinery.com/E-mail/liquidations/20210215-mexico/",TEXT(A93,"000"),"-3.jpg"),"Foto 3")</f>
        <v>Foto 3</v>
      </c>
      <c r="N93" s="35" t="str">
        <f>HYPERLINK(CONCATENATE("http://www.unionmachinery.com/E-mail/liquidations/20210215-mexico/",TEXT(A93,"000"),"-4.jpg"),"Foto 4")</f>
        <v>Foto 4</v>
      </c>
      <c r="O93" s="35"/>
      <c r="P93" s="35"/>
      <c r="Q93" s="35"/>
      <c r="R93" s="35"/>
      <c r="S93" s="36"/>
    </row>
    <row r="94" spans="1:19" s="5" customFormat="1" ht="129.6" customHeight="1" x14ac:dyDescent="0.25">
      <c r="A94" s="7">
        <v>178</v>
      </c>
      <c r="B94" s="8" t="s">
        <v>461</v>
      </c>
      <c r="C94" s="3"/>
      <c r="D94" s="3"/>
      <c r="E94" s="6"/>
      <c r="F94" s="4" t="s">
        <v>206</v>
      </c>
      <c r="G94" s="31">
        <v>50</v>
      </c>
      <c r="H94" s="31">
        <f t="shared" si="9"/>
        <v>35</v>
      </c>
      <c r="I94" s="31">
        <f t="shared" si="11"/>
        <v>3.5</v>
      </c>
      <c r="J94" s="31">
        <v>30</v>
      </c>
      <c r="K94" s="34" t="str">
        <f>HYPERLINK(CONCATENATE("http://www.unionmachinery.com/E-mail/liquidations/20210215-mexico/",TEXT(A94,"000"),"-1.jpg"),"Foto 1")</f>
        <v>Foto 1</v>
      </c>
      <c r="L94" s="35" t="str">
        <f>HYPERLINK(CONCATENATE("http://www.unionmachinery.com/E-mail/liquidations/20210215-mexico/",TEXT(A94,"000"),"-2.jpg"),"Foto 2")</f>
        <v>Foto 2</v>
      </c>
      <c r="M94" s="35" t="str">
        <f>HYPERLINK(CONCATENATE("http://www.unionmachinery.com/E-mail/liquidations/20210215-mexico/",TEXT(A94,"000"),"-3.jpg"),"Foto 3")</f>
        <v>Foto 3</v>
      </c>
      <c r="N94" s="35" t="str">
        <f>HYPERLINK(CONCATENATE("http://www.unionmachinery.com/E-mail/liquidations/20210215-mexico/",TEXT(A94,"000"),"-4.jpg"),"Foto 4")</f>
        <v>Foto 4</v>
      </c>
      <c r="O94" s="35"/>
      <c r="P94" s="35"/>
      <c r="Q94" s="35"/>
      <c r="R94" s="35"/>
      <c r="S94" s="36"/>
    </row>
    <row r="95" spans="1:19" s="5" customFormat="1" ht="129.6" customHeight="1" x14ac:dyDescent="0.25">
      <c r="A95" s="7">
        <v>179</v>
      </c>
      <c r="B95" s="4" t="s">
        <v>207</v>
      </c>
      <c r="C95" s="3" t="s">
        <v>112</v>
      </c>
      <c r="D95" s="3" t="s">
        <v>208</v>
      </c>
      <c r="E95" s="3">
        <v>1503</v>
      </c>
      <c r="F95" s="4" t="s">
        <v>209</v>
      </c>
      <c r="G95" s="31">
        <v>750</v>
      </c>
      <c r="H95" s="31">
        <f t="shared" si="9"/>
        <v>525</v>
      </c>
      <c r="I95" s="31">
        <f t="shared" si="11"/>
        <v>52.5</v>
      </c>
      <c r="J95" s="31">
        <v>60</v>
      </c>
      <c r="K95" s="34" t="str">
        <f t="shared" ref="K95:K101" si="12">HYPERLINK(CONCATENATE("http://www.unionmachinery.com/E-mail/liquidations/20210215-mexico/",TEXT(A95,"000"),".jpg"),"Foto 1")</f>
        <v>Foto 1</v>
      </c>
      <c r="L95" s="35"/>
      <c r="M95" s="35"/>
      <c r="N95" s="35"/>
      <c r="O95" s="35"/>
      <c r="P95" s="35"/>
      <c r="Q95" s="35"/>
      <c r="R95" s="35"/>
      <c r="S95" s="36"/>
    </row>
    <row r="96" spans="1:19" s="5" customFormat="1" ht="129.6" customHeight="1" x14ac:dyDescent="0.25">
      <c r="A96" s="7">
        <v>180</v>
      </c>
      <c r="B96" s="4" t="s">
        <v>210</v>
      </c>
      <c r="C96" s="3" t="s">
        <v>371</v>
      </c>
      <c r="D96" s="10"/>
      <c r="E96" s="6"/>
      <c r="F96" s="4" t="s">
        <v>16</v>
      </c>
      <c r="G96" s="31">
        <v>50</v>
      </c>
      <c r="H96" s="31">
        <f t="shared" si="9"/>
        <v>35</v>
      </c>
      <c r="I96" s="31">
        <f t="shared" si="11"/>
        <v>3.5</v>
      </c>
      <c r="J96" s="31">
        <v>10</v>
      </c>
      <c r="K96" s="34" t="str">
        <f t="shared" si="12"/>
        <v>Foto 1</v>
      </c>
      <c r="L96" s="35"/>
      <c r="M96" s="35"/>
      <c r="N96" s="35"/>
      <c r="O96" s="35"/>
      <c r="P96" s="35"/>
      <c r="Q96" s="35"/>
      <c r="R96" s="35"/>
      <c r="S96" s="36"/>
    </row>
    <row r="97" spans="1:19" s="5" customFormat="1" ht="129.6" customHeight="1" x14ac:dyDescent="0.25">
      <c r="A97" s="7">
        <v>181</v>
      </c>
      <c r="B97" s="4" t="s">
        <v>211</v>
      </c>
      <c r="C97" s="3" t="s">
        <v>212</v>
      </c>
      <c r="D97" s="3" t="s">
        <v>213</v>
      </c>
      <c r="E97" s="6"/>
      <c r="F97" s="4" t="s">
        <v>214</v>
      </c>
      <c r="G97" s="31">
        <v>500</v>
      </c>
      <c r="H97" s="31">
        <f t="shared" si="9"/>
        <v>350</v>
      </c>
      <c r="I97" s="31">
        <f t="shared" si="11"/>
        <v>35</v>
      </c>
      <c r="J97" s="31">
        <v>10</v>
      </c>
      <c r="K97" s="34" t="str">
        <f t="shared" si="12"/>
        <v>Foto 1</v>
      </c>
      <c r="L97" s="35"/>
      <c r="M97" s="35"/>
      <c r="N97" s="35"/>
      <c r="O97" s="35"/>
      <c r="P97" s="35"/>
      <c r="Q97" s="35"/>
      <c r="R97" s="35"/>
      <c r="S97" s="36"/>
    </row>
    <row r="98" spans="1:19" s="5" customFormat="1" ht="129.6" customHeight="1" x14ac:dyDescent="0.25">
      <c r="A98" s="7">
        <v>183</v>
      </c>
      <c r="B98" s="4" t="s">
        <v>215</v>
      </c>
      <c r="C98" s="3"/>
      <c r="D98" s="3"/>
      <c r="E98" s="6"/>
      <c r="F98" s="4"/>
      <c r="G98" s="31">
        <v>30</v>
      </c>
      <c r="H98" s="31">
        <f t="shared" si="9"/>
        <v>21</v>
      </c>
      <c r="I98" s="31">
        <f t="shared" si="11"/>
        <v>2.1</v>
      </c>
      <c r="J98" s="31">
        <v>10</v>
      </c>
      <c r="K98" s="34" t="str">
        <f t="shared" si="12"/>
        <v>Foto 1</v>
      </c>
      <c r="L98" s="35"/>
      <c r="M98" s="35"/>
      <c r="N98" s="35"/>
      <c r="O98" s="35"/>
      <c r="P98" s="35"/>
      <c r="Q98" s="35"/>
      <c r="R98" s="35"/>
      <c r="S98" s="36"/>
    </row>
    <row r="99" spans="1:19" s="5" customFormat="1" ht="129.6" customHeight="1" x14ac:dyDescent="0.25">
      <c r="A99" s="7">
        <v>185</v>
      </c>
      <c r="B99" s="4" t="s">
        <v>216</v>
      </c>
      <c r="C99" s="3"/>
      <c r="D99" s="3"/>
      <c r="E99" s="6"/>
      <c r="F99" s="4"/>
      <c r="G99" s="31">
        <v>25</v>
      </c>
      <c r="H99" s="31">
        <f t="shared" si="9"/>
        <v>17.5</v>
      </c>
      <c r="I99" s="31">
        <f t="shared" si="11"/>
        <v>1.75</v>
      </c>
      <c r="J99" s="31">
        <v>10</v>
      </c>
      <c r="K99" s="34" t="str">
        <f t="shared" si="12"/>
        <v>Foto 1</v>
      </c>
      <c r="L99" s="35"/>
      <c r="M99" s="35"/>
      <c r="N99" s="35"/>
      <c r="O99" s="35"/>
      <c r="P99" s="35"/>
      <c r="Q99" s="35"/>
      <c r="R99" s="35"/>
      <c r="S99" s="36"/>
    </row>
    <row r="100" spans="1:19" s="5" customFormat="1" ht="129.6" customHeight="1" x14ac:dyDescent="0.25">
      <c r="A100" s="7">
        <v>186</v>
      </c>
      <c r="B100" s="4" t="s">
        <v>217</v>
      </c>
      <c r="C100" s="3"/>
      <c r="D100" s="3"/>
      <c r="E100" s="6"/>
      <c r="F100" s="4"/>
      <c r="G100" s="31">
        <v>150</v>
      </c>
      <c r="H100" s="31">
        <f t="shared" si="9"/>
        <v>105</v>
      </c>
      <c r="I100" s="31">
        <f t="shared" si="11"/>
        <v>10.5</v>
      </c>
      <c r="J100" s="31">
        <v>10</v>
      </c>
      <c r="K100" s="34" t="str">
        <f t="shared" si="12"/>
        <v>Foto 1</v>
      </c>
      <c r="L100" s="35"/>
      <c r="M100" s="35"/>
      <c r="N100" s="35"/>
      <c r="O100" s="35"/>
      <c r="P100" s="35"/>
      <c r="Q100" s="35"/>
      <c r="R100" s="35"/>
      <c r="S100" s="36"/>
    </row>
    <row r="101" spans="1:19" s="5" customFormat="1" ht="129.6" customHeight="1" x14ac:dyDescent="0.25">
      <c r="A101" s="7">
        <v>187</v>
      </c>
      <c r="B101" s="4" t="s">
        <v>218</v>
      </c>
      <c r="C101" s="3"/>
      <c r="D101" s="3"/>
      <c r="E101" s="6"/>
      <c r="F101" s="4"/>
      <c r="G101" s="31">
        <v>100</v>
      </c>
      <c r="H101" s="31">
        <f t="shared" si="9"/>
        <v>70</v>
      </c>
      <c r="I101" s="31">
        <f t="shared" si="11"/>
        <v>7</v>
      </c>
      <c r="J101" s="31">
        <v>10</v>
      </c>
      <c r="K101" s="34" t="str">
        <f t="shared" si="12"/>
        <v>Foto 1</v>
      </c>
      <c r="L101" s="35"/>
      <c r="M101" s="35"/>
      <c r="N101" s="35"/>
      <c r="O101" s="35"/>
      <c r="P101" s="35"/>
      <c r="Q101" s="35"/>
      <c r="R101" s="35"/>
      <c r="S101" s="36"/>
    </row>
    <row r="102" spans="1:19" s="5" customFormat="1" ht="129.6" customHeight="1" x14ac:dyDescent="0.25">
      <c r="A102" s="7">
        <v>188</v>
      </c>
      <c r="B102" s="4" t="s">
        <v>219</v>
      </c>
      <c r="C102" s="3"/>
      <c r="D102" s="3"/>
      <c r="E102" s="6"/>
      <c r="F102" s="4"/>
      <c r="G102" s="31">
        <v>250</v>
      </c>
      <c r="H102" s="31">
        <f t="shared" si="9"/>
        <v>175</v>
      </c>
      <c r="I102" s="31">
        <f t="shared" si="11"/>
        <v>17.5</v>
      </c>
      <c r="J102" s="31">
        <v>30</v>
      </c>
      <c r="K102" s="34" t="str">
        <f>HYPERLINK(CONCATENATE("http://www.unionmachinery.com/E-mail/liquidations/20210215-mexico/",TEXT(A102,"000"),"-1.jpg"),"Foto 1")</f>
        <v>Foto 1</v>
      </c>
      <c r="L102" s="35" t="str">
        <f>HYPERLINK(CONCATENATE("http://www.unionmachinery.com/E-mail/liquidations/20210215-mexico/",TEXT(A102,"000"),"-2.jpg"),"Foto 2")</f>
        <v>Foto 2</v>
      </c>
      <c r="M102" s="35"/>
      <c r="N102" s="35"/>
      <c r="O102" s="35"/>
      <c r="P102" s="35"/>
      <c r="Q102" s="35"/>
      <c r="R102" s="35"/>
      <c r="S102" s="36"/>
    </row>
    <row r="103" spans="1:19" s="5" customFormat="1" ht="129.6" customHeight="1" x14ac:dyDescent="0.25">
      <c r="A103" s="7">
        <v>189</v>
      </c>
      <c r="B103" s="4" t="s">
        <v>220</v>
      </c>
      <c r="C103" s="3"/>
      <c r="D103" s="3"/>
      <c r="E103" s="6"/>
      <c r="F103" s="4"/>
      <c r="G103" s="31">
        <v>50</v>
      </c>
      <c r="H103" s="31">
        <f t="shared" si="9"/>
        <v>35</v>
      </c>
      <c r="I103" s="31">
        <f t="shared" si="11"/>
        <v>3.5</v>
      </c>
      <c r="J103" s="31">
        <v>15</v>
      </c>
      <c r="K103" s="34" t="str">
        <f t="shared" ref="K103:K109" si="13">HYPERLINK(CONCATENATE("http://www.unionmachinery.com/E-mail/liquidations/20210215-mexico/",TEXT(A103,"000"),".jpg"),"Foto 1")</f>
        <v>Foto 1</v>
      </c>
      <c r="L103" s="35"/>
      <c r="M103" s="35"/>
      <c r="N103" s="35"/>
      <c r="O103" s="35"/>
      <c r="P103" s="35"/>
      <c r="Q103" s="35"/>
      <c r="R103" s="35"/>
      <c r="S103" s="36"/>
    </row>
    <row r="104" spans="1:19" s="5" customFormat="1" ht="129.6" customHeight="1" x14ac:dyDescent="0.25">
      <c r="A104" s="7">
        <v>191</v>
      </c>
      <c r="B104" s="4" t="s">
        <v>221</v>
      </c>
      <c r="C104" s="3" t="s">
        <v>222</v>
      </c>
      <c r="D104" s="3" t="s">
        <v>223</v>
      </c>
      <c r="E104" s="6"/>
      <c r="F104" s="4" t="s">
        <v>224</v>
      </c>
      <c r="G104" s="31">
        <v>150</v>
      </c>
      <c r="H104" s="31">
        <f t="shared" si="9"/>
        <v>105</v>
      </c>
      <c r="I104" s="31">
        <f t="shared" si="11"/>
        <v>10.5</v>
      </c>
      <c r="J104" s="31">
        <v>10</v>
      </c>
      <c r="K104" s="34" t="str">
        <f t="shared" si="13"/>
        <v>Foto 1</v>
      </c>
      <c r="L104" s="35"/>
      <c r="M104" s="35"/>
      <c r="N104" s="35"/>
      <c r="O104" s="35"/>
      <c r="P104" s="35"/>
      <c r="Q104" s="35"/>
      <c r="R104" s="35"/>
      <c r="S104" s="36"/>
    </row>
    <row r="105" spans="1:19" s="5" customFormat="1" ht="129.6" customHeight="1" x14ac:dyDescent="0.25">
      <c r="A105" s="7">
        <v>192</v>
      </c>
      <c r="B105" s="4" t="s">
        <v>362</v>
      </c>
      <c r="C105" s="3"/>
      <c r="D105" s="3"/>
      <c r="E105" s="6"/>
      <c r="F105" s="4"/>
      <c r="G105" s="31">
        <v>40</v>
      </c>
      <c r="H105" s="31">
        <f t="shared" si="9"/>
        <v>28</v>
      </c>
      <c r="I105" s="31">
        <f t="shared" si="11"/>
        <v>2.8000000000000003</v>
      </c>
      <c r="J105" s="31">
        <v>25</v>
      </c>
      <c r="K105" s="34" t="str">
        <f t="shared" si="13"/>
        <v>Foto 1</v>
      </c>
      <c r="L105" s="35"/>
      <c r="M105" s="35"/>
      <c r="N105" s="35"/>
      <c r="O105" s="35"/>
      <c r="P105" s="35"/>
      <c r="Q105" s="35"/>
      <c r="R105" s="35"/>
      <c r="S105" s="36"/>
    </row>
    <row r="106" spans="1:19" s="5" customFormat="1" ht="129.6" customHeight="1" x14ac:dyDescent="0.25">
      <c r="A106" s="7">
        <v>194</v>
      </c>
      <c r="B106" s="4" t="s">
        <v>225</v>
      </c>
      <c r="C106" s="3"/>
      <c r="D106" s="3"/>
      <c r="E106" s="6"/>
      <c r="F106" s="4"/>
      <c r="G106" s="31">
        <v>200</v>
      </c>
      <c r="H106" s="31">
        <f t="shared" si="9"/>
        <v>140</v>
      </c>
      <c r="I106" s="31">
        <f t="shared" si="11"/>
        <v>14</v>
      </c>
      <c r="J106" s="31">
        <v>20</v>
      </c>
      <c r="K106" s="34" t="str">
        <f t="shared" si="13"/>
        <v>Foto 1</v>
      </c>
      <c r="L106" s="35"/>
      <c r="M106" s="35"/>
      <c r="N106" s="35"/>
      <c r="O106" s="35"/>
      <c r="P106" s="35"/>
      <c r="Q106" s="35"/>
      <c r="R106" s="35"/>
      <c r="S106" s="36"/>
    </row>
    <row r="107" spans="1:19" s="5" customFormat="1" ht="129.6" customHeight="1" x14ac:dyDescent="0.25">
      <c r="A107" s="7">
        <v>197</v>
      </c>
      <c r="B107" s="4" t="s">
        <v>396</v>
      </c>
      <c r="C107" s="3"/>
      <c r="D107" s="3"/>
      <c r="E107" s="6"/>
      <c r="F107" s="4"/>
      <c r="G107" s="31">
        <v>100</v>
      </c>
      <c r="H107" s="31">
        <f t="shared" si="9"/>
        <v>70</v>
      </c>
      <c r="I107" s="31">
        <f t="shared" si="11"/>
        <v>7</v>
      </c>
      <c r="J107" s="31">
        <v>10</v>
      </c>
      <c r="K107" s="34" t="str">
        <f t="shared" si="13"/>
        <v>Foto 1</v>
      </c>
      <c r="L107" s="35"/>
      <c r="M107" s="35"/>
      <c r="N107" s="35"/>
      <c r="O107" s="35"/>
      <c r="P107" s="35"/>
      <c r="Q107" s="35"/>
      <c r="R107" s="35"/>
      <c r="S107" s="36"/>
    </row>
    <row r="108" spans="1:19" s="5" customFormat="1" ht="129.6" customHeight="1" x14ac:dyDescent="0.25">
      <c r="A108" s="7">
        <v>198</v>
      </c>
      <c r="B108" s="4" t="s">
        <v>397</v>
      </c>
      <c r="C108" s="3"/>
      <c r="D108" s="3"/>
      <c r="E108" s="6"/>
      <c r="F108" s="4"/>
      <c r="G108" s="31">
        <v>50</v>
      </c>
      <c r="H108" s="31">
        <f t="shared" si="9"/>
        <v>35</v>
      </c>
      <c r="I108" s="31">
        <f t="shared" si="11"/>
        <v>3.5</v>
      </c>
      <c r="J108" s="31">
        <v>10</v>
      </c>
      <c r="K108" s="34" t="str">
        <f t="shared" si="13"/>
        <v>Foto 1</v>
      </c>
      <c r="L108" s="35"/>
      <c r="M108" s="35"/>
      <c r="N108" s="35"/>
      <c r="O108" s="35"/>
      <c r="P108" s="35"/>
      <c r="Q108" s="35"/>
      <c r="R108" s="35"/>
      <c r="S108" s="36"/>
    </row>
    <row r="109" spans="1:19" s="5" customFormat="1" ht="129.6" customHeight="1" x14ac:dyDescent="0.25">
      <c r="A109" s="7">
        <v>199</v>
      </c>
      <c r="B109" s="4" t="s">
        <v>226</v>
      </c>
      <c r="C109" s="10"/>
      <c r="D109" s="10"/>
      <c r="E109" s="6"/>
      <c r="F109" s="4"/>
      <c r="G109" s="31">
        <v>100</v>
      </c>
      <c r="H109" s="31">
        <f t="shared" si="9"/>
        <v>70</v>
      </c>
      <c r="I109" s="31">
        <f t="shared" si="11"/>
        <v>7</v>
      </c>
      <c r="J109" s="31">
        <v>10</v>
      </c>
      <c r="K109" s="34" t="str">
        <f t="shared" si="13"/>
        <v>Foto 1</v>
      </c>
      <c r="L109" s="35"/>
      <c r="M109" s="35"/>
      <c r="N109" s="35"/>
      <c r="O109" s="35"/>
      <c r="P109" s="35"/>
      <c r="Q109" s="35"/>
      <c r="R109" s="35"/>
      <c r="S109" s="36"/>
    </row>
    <row r="110" spans="1:19" s="5" customFormat="1" ht="129.6" customHeight="1" x14ac:dyDescent="0.25">
      <c r="A110" s="7">
        <v>201</v>
      </c>
      <c r="B110" s="4" t="s">
        <v>363</v>
      </c>
      <c r="C110" s="3" t="s">
        <v>43</v>
      </c>
      <c r="D110" s="3">
        <v>6</v>
      </c>
      <c r="E110" s="6"/>
      <c r="F110" s="4"/>
      <c r="G110" s="31">
        <v>2200</v>
      </c>
      <c r="H110" s="31">
        <f t="shared" si="9"/>
        <v>1540</v>
      </c>
      <c r="I110" s="31">
        <f t="shared" si="11"/>
        <v>154</v>
      </c>
      <c r="J110" s="31">
        <v>50</v>
      </c>
      <c r="K110" s="34" t="str">
        <f>HYPERLINK(CONCATENATE("http://www.unionmachinery.com/E-mail/liquidations/20210215-mexico/",TEXT(A110,"000"),"-1.jpg"),"Foto 1")</f>
        <v>Foto 1</v>
      </c>
      <c r="L110" s="35" t="str">
        <f>HYPERLINK(CONCATENATE("http://www.unionmachinery.com/E-mail/liquidations/20210215-mexico/",TEXT(A110,"000"),"-2.jpg"),"Foto 2")</f>
        <v>Foto 2</v>
      </c>
      <c r="M110" s="35" t="str">
        <f>HYPERLINK(CONCATENATE("http://www.unionmachinery.com/E-mail/liquidations/20210215-mexico/",TEXT(A110,"000"),"-3.jpg"),"Foto 3")</f>
        <v>Foto 3</v>
      </c>
      <c r="N110" s="35" t="str">
        <f>HYPERLINK(CONCATENATE("http://www.unionmachinery.com/E-mail/liquidations/20210215-mexico/",TEXT(A110,"000"),"-4.jpg"),"Foto 4")</f>
        <v>Foto 4</v>
      </c>
      <c r="O110" s="35" t="str">
        <f>HYPERLINK(CONCATENATE("http://www.unionmachinery.com/E-mail/liquidations/20210215-mexico/",TEXT(A110,"000"),"-5.jpg"),"Foto 5")</f>
        <v>Foto 5</v>
      </c>
      <c r="P110" s="35"/>
      <c r="Q110" s="35"/>
      <c r="R110" s="35"/>
      <c r="S110" s="36"/>
    </row>
    <row r="111" spans="1:19" s="5" customFormat="1" ht="129.6" customHeight="1" x14ac:dyDescent="0.25">
      <c r="A111" s="7">
        <v>202</v>
      </c>
      <c r="B111" s="4" t="s">
        <v>227</v>
      </c>
      <c r="C111" s="3" t="s">
        <v>43</v>
      </c>
      <c r="D111" s="10"/>
      <c r="E111" s="6"/>
      <c r="F111" s="4"/>
      <c r="G111" s="31">
        <v>750</v>
      </c>
      <c r="H111" s="31">
        <f t="shared" si="9"/>
        <v>525</v>
      </c>
      <c r="I111" s="31">
        <f t="shared" si="11"/>
        <v>52.5</v>
      </c>
      <c r="J111" s="31">
        <v>15</v>
      </c>
      <c r="K111" s="34" t="str">
        <f>HYPERLINK(CONCATENATE("http://www.unionmachinery.com/E-mail/liquidations/20210215-mexico/",TEXT(A111,"000"),".jpg"),"Foto 1")</f>
        <v>Foto 1</v>
      </c>
      <c r="L111" s="35"/>
      <c r="M111" s="35"/>
      <c r="N111" s="35"/>
      <c r="O111" s="35"/>
      <c r="P111" s="35"/>
      <c r="Q111" s="35"/>
      <c r="R111" s="35"/>
      <c r="S111" s="36"/>
    </row>
    <row r="112" spans="1:19" s="5" customFormat="1" ht="129.6" customHeight="1" x14ac:dyDescent="0.25">
      <c r="A112" s="7">
        <v>203</v>
      </c>
      <c r="B112" s="4" t="s">
        <v>228</v>
      </c>
      <c r="C112" s="3" t="s">
        <v>43</v>
      </c>
      <c r="D112" s="3">
        <v>5</v>
      </c>
      <c r="E112" s="6"/>
      <c r="F112" s="4"/>
      <c r="G112" s="31">
        <v>50</v>
      </c>
      <c r="H112" s="31">
        <f t="shared" si="9"/>
        <v>35</v>
      </c>
      <c r="I112" s="31">
        <f t="shared" si="11"/>
        <v>3.5</v>
      </c>
      <c r="J112" s="31">
        <v>65</v>
      </c>
      <c r="K112" s="34" t="str">
        <f>HYPERLINK(CONCATENATE("http://www.unionmachinery.com/E-mail/liquidations/20210215-mexico/",TEXT(A112,"000"),"-1.jpg"),"Foto 1")</f>
        <v>Foto 1</v>
      </c>
      <c r="L112" s="35" t="str">
        <f>HYPERLINK(CONCATENATE("http://www.unionmachinery.com/E-mail/liquidations/20210215-mexico/",TEXT(A112,"000"),"-2.jpg"),"Foto 2")</f>
        <v>Foto 2</v>
      </c>
      <c r="M112" s="35" t="str">
        <f>HYPERLINK(CONCATENATE("http://www.unionmachinery.com/E-mail/liquidations/20210215-mexico/",TEXT(A112,"000"),"-3.jpg"),"Foto 3")</f>
        <v>Foto 3</v>
      </c>
      <c r="N112" s="35"/>
      <c r="O112" s="35"/>
      <c r="P112" s="35"/>
      <c r="Q112" s="35"/>
      <c r="R112" s="35"/>
      <c r="S112" s="36"/>
    </row>
    <row r="113" spans="1:19" s="5" customFormat="1" ht="129.6" customHeight="1" x14ac:dyDescent="0.25">
      <c r="A113" s="7">
        <v>204</v>
      </c>
      <c r="B113" s="4" t="s">
        <v>402</v>
      </c>
      <c r="C113" s="3" t="s">
        <v>229</v>
      </c>
      <c r="D113" s="3">
        <v>12</v>
      </c>
      <c r="E113" s="6"/>
      <c r="F113" s="4"/>
      <c r="G113" s="31">
        <v>480</v>
      </c>
      <c r="H113" s="31">
        <f t="shared" si="9"/>
        <v>336</v>
      </c>
      <c r="I113" s="31">
        <f t="shared" si="11"/>
        <v>33.6</v>
      </c>
      <c r="J113" s="31">
        <v>20</v>
      </c>
      <c r="K113" s="34" t="str">
        <f>HYPERLINK(CONCATENATE("http://www.unionmachinery.com/E-mail/liquidations/20210215-mexico/",TEXT(A113,"000"),"-1.jpg"),"Foto 1")</f>
        <v>Foto 1</v>
      </c>
      <c r="L113" s="35" t="str">
        <f>HYPERLINK(CONCATENATE("http://www.unionmachinery.com/E-mail/liquidations/20210215-mexico/",TEXT(A113,"000"),"-2.jpg"),"Foto 2")</f>
        <v>Foto 2</v>
      </c>
      <c r="M113" s="35" t="str">
        <f>HYPERLINK(CONCATENATE("http://www.unionmachinery.com/E-mail/liquidations/20210215-mexico/",TEXT(A113,"000"),"-3.jpg"),"Foto 3")</f>
        <v>Foto 3</v>
      </c>
      <c r="N113" s="35" t="str">
        <f>HYPERLINK(CONCATENATE("http://www.unionmachinery.com/E-mail/liquidations/20210215-mexico/",TEXT(A113,"000"),"-4.jpg"),"Foto 4")</f>
        <v>Foto 4</v>
      </c>
      <c r="O113" s="35"/>
      <c r="P113" s="35"/>
      <c r="Q113" s="35"/>
      <c r="R113" s="35"/>
      <c r="S113" s="36"/>
    </row>
    <row r="114" spans="1:19" s="5" customFormat="1" ht="129.6" customHeight="1" x14ac:dyDescent="0.25">
      <c r="A114" s="7">
        <v>205</v>
      </c>
      <c r="B114" s="4" t="s">
        <v>230</v>
      </c>
      <c r="C114" s="3" t="s">
        <v>231</v>
      </c>
      <c r="D114" s="3">
        <v>10</v>
      </c>
      <c r="E114" s="6"/>
      <c r="F114" s="4"/>
      <c r="G114" s="31">
        <v>200</v>
      </c>
      <c r="H114" s="31">
        <f t="shared" si="9"/>
        <v>140</v>
      </c>
      <c r="I114" s="31">
        <f t="shared" si="11"/>
        <v>14</v>
      </c>
      <c r="J114" s="31">
        <v>20</v>
      </c>
      <c r="K114" s="34" t="str">
        <f>HYPERLINK(CONCATENATE("http://www.unionmachinery.com/E-mail/liquidations/20210215-mexico/",TEXT(A114,"000"),".jpg"),"Foto 1")</f>
        <v>Foto 1</v>
      </c>
      <c r="L114" s="35"/>
      <c r="M114" s="35"/>
      <c r="N114" s="35"/>
      <c r="O114" s="35"/>
      <c r="P114" s="35"/>
      <c r="Q114" s="35"/>
      <c r="R114" s="35"/>
      <c r="S114" s="36"/>
    </row>
    <row r="115" spans="1:19" s="5" customFormat="1" ht="129.6" customHeight="1" x14ac:dyDescent="0.25">
      <c r="A115" s="7">
        <v>208</v>
      </c>
      <c r="B115" s="4" t="s">
        <v>232</v>
      </c>
      <c r="C115" s="3" t="s">
        <v>233</v>
      </c>
      <c r="D115" s="3">
        <v>5</v>
      </c>
      <c r="E115" s="6"/>
      <c r="F115" s="4"/>
      <c r="G115" s="31">
        <v>350</v>
      </c>
      <c r="H115" s="31">
        <f t="shared" si="9"/>
        <v>244.99999999999997</v>
      </c>
      <c r="I115" s="31">
        <f t="shared" si="11"/>
        <v>24.5</v>
      </c>
      <c r="J115" s="31">
        <v>15</v>
      </c>
      <c r="K115" s="34" t="str">
        <f>HYPERLINK(CONCATENATE("http://www.unionmachinery.com/E-mail/liquidations/20210215-mexico/",TEXT(A115,"000"),".jpg"),"Foto 1")</f>
        <v>Foto 1</v>
      </c>
      <c r="L115" s="35"/>
      <c r="M115" s="35"/>
      <c r="N115" s="35"/>
      <c r="O115" s="35"/>
      <c r="P115" s="35"/>
      <c r="Q115" s="35"/>
      <c r="R115" s="35"/>
      <c r="S115" s="36"/>
    </row>
    <row r="116" spans="1:19" s="5" customFormat="1" ht="129.6" customHeight="1" x14ac:dyDescent="0.25">
      <c r="A116" s="7">
        <v>209</v>
      </c>
      <c r="B116" s="4" t="s">
        <v>234</v>
      </c>
      <c r="C116" s="3" t="s">
        <v>235</v>
      </c>
      <c r="D116" s="3">
        <v>2</v>
      </c>
      <c r="E116" s="6"/>
      <c r="F116" s="4"/>
      <c r="G116" s="31">
        <v>45</v>
      </c>
      <c r="H116" s="31">
        <f t="shared" si="9"/>
        <v>31.499999999999996</v>
      </c>
      <c r="I116" s="31">
        <f t="shared" si="11"/>
        <v>3.15</v>
      </c>
      <c r="J116" s="31">
        <v>5</v>
      </c>
      <c r="K116" s="34"/>
      <c r="L116" s="35"/>
      <c r="M116" s="35"/>
      <c r="N116" s="35"/>
      <c r="O116" s="35"/>
      <c r="P116" s="35"/>
      <c r="Q116" s="35"/>
      <c r="R116" s="35"/>
      <c r="S116" s="36"/>
    </row>
    <row r="117" spans="1:19" s="5" customFormat="1" ht="129.6" customHeight="1" x14ac:dyDescent="0.25">
      <c r="A117" s="7">
        <v>212</v>
      </c>
      <c r="B117" s="4" t="s">
        <v>236</v>
      </c>
      <c r="C117" s="3" t="s">
        <v>237</v>
      </c>
      <c r="D117" s="3"/>
      <c r="E117" s="6"/>
      <c r="F117" s="4"/>
      <c r="G117" s="31">
        <v>10</v>
      </c>
      <c r="H117" s="31">
        <f t="shared" si="9"/>
        <v>7</v>
      </c>
      <c r="I117" s="31">
        <f t="shared" si="11"/>
        <v>0.70000000000000007</v>
      </c>
      <c r="J117" s="31">
        <v>5</v>
      </c>
      <c r="K117" s="34" t="str">
        <f t="shared" ref="K117:K123" si="14">HYPERLINK(CONCATENATE("http://www.unionmachinery.com/E-mail/liquidations/20210215-mexico/",TEXT(A117,"000"),".jpg"),"Foto 1")</f>
        <v>Foto 1</v>
      </c>
      <c r="L117" s="35"/>
      <c r="M117" s="35"/>
      <c r="N117" s="35"/>
      <c r="O117" s="35"/>
      <c r="P117" s="35"/>
      <c r="Q117" s="35"/>
      <c r="R117" s="35"/>
      <c r="S117" s="36"/>
    </row>
    <row r="118" spans="1:19" s="5" customFormat="1" ht="129.6" customHeight="1" x14ac:dyDescent="0.25">
      <c r="A118" s="7">
        <v>214</v>
      </c>
      <c r="B118" s="4" t="s">
        <v>398</v>
      </c>
      <c r="C118" s="3" t="s">
        <v>238</v>
      </c>
      <c r="D118" s="10"/>
      <c r="E118" s="6"/>
      <c r="F118" s="4"/>
      <c r="G118" s="31">
        <v>50</v>
      </c>
      <c r="H118" s="31">
        <f t="shared" si="9"/>
        <v>35</v>
      </c>
      <c r="I118" s="31">
        <f t="shared" si="11"/>
        <v>3.5</v>
      </c>
      <c r="J118" s="31">
        <v>10</v>
      </c>
      <c r="K118" s="34" t="str">
        <f t="shared" si="14"/>
        <v>Foto 1</v>
      </c>
      <c r="L118" s="35"/>
      <c r="M118" s="35"/>
      <c r="N118" s="35"/>
      <c r="O118" s="35"/>
      <c r="P118" s="35"/>
      <c r="Q118" s="35"/>
      <c r="R118" s="35"/>
      <c r="S118" s="36"/>
    </row>
    <row r="119" spans="1:19" s="5" customFormat="1" ht="129.6" customHeight="1" x14ac:dyDescent="0.25">
      <c r="A119" s="7">
        <v>217</v>
      </c>
      <c r="B119" s="4" t="s">
        <v>399</v>
      </c>
      <c r="C119" s="3" t="s">
        <v>43</v>
      </c>
      <c r="D119" s="10"/>
      <c r="E119" s="6"/>
      <c r="F119" s="4"/>
      <c r="G119" s="31">
        <v>800</v>
      </c>
      <c r="H119" s="31">
        <f t="shared" si="9"/>
        <v>560</v>
      </c>
      <c r="I119" s="31">
        <f t="shared" si="11"/>
        <v>56</v>
      </c>
      <c r="J119" s="31">
        <v>30</v>
      </c>
      <c r="K119" s="34" t="str">
        <f t="shared" si="14"/>
        <v>Foto 1</v>
      </c>
      <c r="L119" s="35"/>
      <c r="M119" s="35"/>
      <c r="N119" s="35"/>
      <c r="O119" s="35"/>
      <c r="P119" s="35"/>
      <c r="Q119" s="35"/>
      <c r="R119" s="35"/>
      <c r="S119" s="36"/>
    </row>
    <row r="120" spans="1:19" s="5" customFormat="1" ht="129.6" customHeight="1" x14ac:dyDescent="0.25">
      <c r="A120" s="7">
        <v>218</v>
      </c>
      <c r="B120" s="4" t="s">
        <v>239</v>
      </c>
      <c r="C120" s="3" t="s">
        <v>26</v>
      </c>
      <c r="D120" s="3" t="s">
        <v>240</v>
      </c>
      <c r="E120" s="6"/>
      <c r="F120" s="4"/>
      <c r="G120" s="31">
        <v>150</v>
      </c>
      <c r="H120" s="31">
        <f t="shared" si="9"/>
        <v>105</v>
      </c>
      <c r="I120" s="31">
        <f t="shared" si="11"/>
        <v>10.5</v>
      </c>
      <c r="J120" s="31">
        <v>15</v>
      </c>
      <c r="K120" s="34" t="str">
        <f t="shared" si="14"/>
        <v>Foto 1</v>
      </c>
      <c r="L120" s="35"/>
      <c r="M120" s="35"/>
      <c r="N120" s="35"/>
      <c r="O120" s="35"/>
      <c r="P120" s="35"/>
      <c r="Q120" s="35"/>
      <c r="R120" s="35"/>
      <c r="S120" s="36"/>
    </row>
    <row r="121" spans="1:19" s="5" customFormat="1" ht="129.6" customHeight="1" x14ac:dyDescent="0.25">
      <c r="A121" s="7">
        <v>221</v>
      </c>
      <c r="B121" s="4" t="s">
        <v>400</v>
      </c>
      <c r="C121" s="3" t="s">
        <v>43</v>
      </c>
      <c r="D121" s="3"/>
      <c r="E121" s="6"/>
      <c r="F121" s="4"/>
      <c r="G121" s="31">
        <v>500</v>
      </c>
      <c r="H121" s="31">
        <f t="shared" si="9"/>
        <v>350</v>
      </c>
      <c r="I121" s="31">
        <f t="shared" si="11"/>
        <v>35</v>
      </c>
      <c r="J121" s="31">
        <v>10</v>
      </c>
      <c r="K121" s="34" t="str">
        <f t="shared" si="14"/>
        <v>Foto 1</v>
      </c>
      <c r="L121" s="35"/>
      <c r="M121" s="35"/>
      <c r="N121" s="35"/>
      <c r="O121" s="35"/>
      <c r="P121" s="35"/>
      <c r="Q121" s="35"/>
      <c r="R121" s="35"/>
      <c r="S121" s="36"/>
    </row>
    <row r="122" spans="1:19" s="5" customFormat="1" ht="129.6" customHeight="1" x14ac:dyDescent="0.25">
      <c r="A122" s="7">
        <v>223</v>
      </c>
      <c r="B122" s="4" t="s">
        <v>241</v>
      </c>
      <c r="C122" s="10"/>
      <c r="D122" s="10"/>
      <c r="E122" s="6"/>
      <c r="F122" s="4"/>
      <c r="G122" s="31">
        <v>20</v>
      </c>
      <c r="H122" s="31">
        <f t="shared" si="9"/>
        <v>14</v>
      </c>
      <c r="I122" s="31">
        <f t="shared" si="11"/>
        <v>1.4000000000000001</v>
      </c>
      <c r="J122" s="31">
        <v>10</v>
      </c>
      <c r="K122" s="34" t="str">
        <f t="shared" si="14"/>
        <v>Foto 1</v>
      </c>
      <c r="L122" s="35"/>
      <c r="M122" s="35"/>
      <c r="N122" s="35"/>
      <c r="O122" s="35"/>
      <c r="P122" s="35"/>
      <c r="Q122" s="35"/>
      <c r="R122" s="35"/>
      <c r="S122" s="36"/>
    </row>
    <row r="123" spans="1:19" s="5" customFormat="1" ht="129.6" customHeight="1" x14ac:dyDescent="0.25">
      <c r="A123" s="7">
        <v>225</v>
      </c>
      <c r="B123" s="4" t="s">
        <v>242</v>
      </c>
      <c r="C123" s="3" t="s">
        <v>43</v>
      </c>
      <c r="D123" s="10"/>
      <c r="E123" s="6"/>
      <c r="F123" s="4"/>
      <c r="G123" s="31">
        <v>175</v>
      </c>
      <c r="H123" s="31">
        <f t="shared" si="9"/>
        <v>122.49999999999999</v>
      </c>
      <c r="I123" s="31">
        <f t="shared" si="11"/>
        <v>12.25</v>
      </c>
      <c r="J123" s="31">
        <v>25</v>
      </c>
      <c r="K123" s="34" t="str">
        <f t="shared" si="14"/>
        <v>Foto 1</v>
      </c>
      <c r="L123" s="35"/>
      <c r="M123" s="35"/>
      <c r="N123" s="35"/>
      <c r="O123" s="35"/>
      <c r="P123" s="35"/>
      <c r="Q123" s="35"/>
      <c r="R123" s="35"/>
      <c r="S123" s="36"/>
    </row>
    <row r="124" spans="1:19" s="5" customFormat="1" ht="129.6" customHeight="1" x14ac:dyDescent="0.25">
      <c r="A124" s="7">
        <v>226</v>
      </c>
      <c r="B124" s="4" t="s">
        <v>243</v>
      </c>
      <c r="C124" s="10" t="s">
        <v>33</v>
      </c>
      <c r="D124" s="10">
        <v>6</v>
      </c>
      <c r="E124" s="6"/>
      <c r="F124" s="4"/>
      <c r="G124" s="31">
        <v>500</v>
      </c>
      <c r="H124" s="31">
        <f t="shared" si="9"/>
        <v>350</v>
      </c>
      <c r="I124" s="31">
        <f t="shared" si="11"/>
        <v>35</v>
      </c>
      <c r="J124" s="31">
        <v>95</v>
      </c>
      <c r="K124" s="34" t="str">
        <f>HYPERLINK(CONCATENATE("http://www.unionmachinery.com/E-mail/liquidations/20210215-mexico/",TEXT(A124,"000"),"-1.jpg"),"Foto 1")</f>
        <v>Foto 1</v>
      </c>
      <c r="L124" s="35" t="str">
        <f>HYPERLINK(CONCATENATE("http://www.unionmachinery.com/E-mail/liquidations/20210215-mexico/",TEXT(A124,"000"),"-2.jpg"),"Foto 2")</f>
        <v>Foto 2</v>
      </c>
      <c r="M124" s="35" t="str">
        <f>HYPERLINK(CONCATENATE("http://www.unionmachinery.com/E-mail/liquidations/20210215-mexico/",TEXT(A124,"000"),"-3.jpg"),"Foto 3")</f>
        <v>Foto 3</v>
      </c>
      <c r="N124" s="35" t="str">
        <f>HYPERLINK(CONCATENATE("http://www.unionmachinery.com/E-mail/liquidations/20210215-mexico/",TEXT(A124,"000"),"-4.jpg"),"Foto 4")</f>
        <v>Foto 4</v>
      </c>
      <c r="O124" s="35" t="str">
        <f>HYPERLINK(CONCATENATE("http://www.unionmachinery.com/E-mail/liquidations/20210215-mexico/",TEXT(A124,"000"),"-5.jpg"),"Foto 5")</f>
        <v>Foto 5</v>
      </c>
      <c r="P124" s="35" t="str">
        <f>HYPERLINK(CONCATENATE("http://www.unionmachinery.com/E-mail/liquidations/20210215-mexico/",TEXT(A124,"000"),"-6.jpg"),"Foto 6")</f>
        <v>Foto 6</v>
      </c>
      <c r="Q124" s="35"/>
      <c r="R124" s="35"/>
      <c r="S124" s="36"/>
    </row>
    <row r="125" spans="1:19" s="5" customFormat="1" ht="129.6" customHeight="1" x14ac:dyDescent="0.25">
      <c r="A125" s="7">
        <v>228</v>
      </c>
      <c r="B125" s="15" t="s">
        <v>244</v>
      </c>
      <c r="C125" s="10" t="s">
        <v>245</v>
      </c>
      <c r="D125" s="10"/>
      <c r="E125" s="6"/>
      <c r="F125" s="4"/>
      <c r="G125" s="31">
        <v>250</v>
      </c>
      <c r="H125" s="31">
        <f t="shared" si="9"/>
        <v>175</v>
      </c>
      <c r="I125" s="31">
        <f t="shared" si="11"/>
        <v>17.5</v>
      </c>
      <c r="J125" s="31">
        <v>12</v>
      </c>
      <c r="K125" s="34" t="str">
        <f t="shared" ref="K125:K133" si="15">HYPERLINK(CONCATENATE("http://www.unionmachinery.com/E-mail/liquidations/20210215-mexico/",TEXT(A125,"000"),".jpg"),"Foto 1")</f>
        <v>Foto 1</v>
      </c>
      <c r="L125" s="35"/>
      <c r="M125" s="35"/>
      <c r="N125" s="35"/>
      <c r="O125" s="35"/>
      <c r="P125" s="35"/>
      <c r="Q125" s="35"/>
      <c r="R125" s="35"/>
      <c r="S125" s="36"/>
    </row>
    <row r="126" spans="1:19" s="5" customFormat="1" ht="129.6" customHeight="1" x14ac:dyDescent="0.25">
      <c r="A126" s="7">
        <v>242</v>
      </c>
      <c r="B126" s="4" t="s">
        <v>420</v>
      </c>
      <c r="C126" s="3" t="s">
        <v>246</v>
      </c>
      <c r="D126" s="3">
        <v>6</v>
      </c>
      <c r="E126" s="6"/>
      <c r="F126" s="4"/>
      <c r="G126" s="31">
        <v>25</v>
      </c>
      <c r="H126" s="31">
        <f t="shared" si="9"/>
        <v>17.5</v>
      </c>
      <c r="I126" s="31">
        <f t="shared" si="11"/>
        <v>1.75</v>
      </c>
      <c r="J126" s="31">
        <v>5</v>
      </c>
      <c r="K126" s="34" t="str">
        <f t="shared" si="15"/>
        <v>Foto 1</v>
      </c>
      <c r="L126" s="35"/>
      <c r="M126" s="35"/>
      <c r="N126" s="35"/>
      <c r="O126" s="35"/>
      <c r="P126" s="35"/>
      <c r="Q126" s="35"/>
      <c r="R126" s="35"/>
      <c r="S126" s="36"/>
    </row>
    <row r="127" spans="1:19" s="5" customFormat="1" ht="129.6" customHeight="1" x14ac:dyDescent="0.25">
      <c r="A127" s="7">
        <v>245</v>
      </c>
      <c r="B127" s="4" t="s">
        <v>248</v>
      </c>
      <c r="C127" s="3" t="s">
        <v>249</v>
      </c>
      <c r="D127" s="3">
        <v>4</v>
      </c>
      <c r="E127" s="6"/>
      <c r="F127" s="4"/>
      <c r="G127" s="31">
        <v>40</v>
      </c>
      <c r="H127" s="31">
        <f t="shared" si="9"/>
        <v>28</v>
      </c>
      <c r="I127" s="31">
        <f t="shared" si="11"/>
        <v>2.8000000000000003</v>
      </c>
      <c r="J127" s="31">
        <v>5</v>
      </c>
      <c r="K127" s="34" t="str">
        <f t="shared" si="15"/>
        <v>Foto 1</v>
      </c>
      <c r="L127" s="35"/>
      <c r="M127" s="35"/>
      <c r="N127" s="35"/>
      <c r="O127" s="35"/>
      <c r="P127" s="35"/>
      <c r="Q127" s="35"/>
      <c r="R127" s="35"/>
      <c r="S127" s="36"/>
    </row>
    <row r="128" spans="1:19" s="5" customFormat="1" ht="129.6" customHeight="1" x14ac:dyDescent="0.25">
      <c r="A128" s="7">
        <v>249</v>
      </c>
      <c r="B128" s="4" t="s">
        <v>364</v>
      </c>
      <c r="C128" s="3" t="s">
        <v>365</v>
      </c>
      <c r="D128" s="3">
        <v>2</v>
      </c>
      <c r="E128" s="6"/>
      <c r="F128" s="4"/>
      <c r="G128" s="31">
        <v>600</v>
      </c>
      <c r="H128" s="31">
        <f t="shared" si="9"/>
        <v>420</v>
      </c>
      <c r="I128" s="31">
        <f t="shared" si="11"/>
        <v>42</v>
      </c>
      <c r="J128" s="31">
        <v>35</v>
      </c>
      <c r="K128" s="34" t="str">
        <f t="shared" si="15"/>
        <v>Foto 1</v>
      </c>
      <c r="L128" s="35"/>
      <c r="M128" s="35"/>
      <c r="N128" s="35"/>
      <c r="O128" s="35"/>
      <c r="P128" s="35"/>
      <c r="Q128" s="35"/>
      <c r="R128" s="35"/>
      <c r="S128" s="36"/>
    </row>
    <row r="129" spans="1:19" s="5" customFormat="1" ht="129.6" customHeight="1" x14ac:dyDescent="0.25">
      <c r="A129" s="7">
        <v>250</v>
      </c>
      <c r="B129" s="4" t="s">
        <v>251</v>
      </c>
      <c r="C129" s="3" t="s">
        <v>250</v>
      </c>
      <c r="D129" s="3">
        <v>11</v>
      </c>
      <c r="E129" s="6"/>
      <c r="F129" s="4"/>
      <c r="G129" s="31">
        <v>10</v>
      </c>
      <c r="H129" s="31">
        <f t="shared" si="9"/>
        <v>7</v>
      </c>
      <c r="I129" s="31">
        <f t="shared" si="11"/>
        <v>0.70000000000000007</v>
      </c>
      <c r="J129" s="31">
        <v>20</v>
      </c>
      <c r="K129" s="34" t="str">
        <f t="shared" si="15"/>
        <v>Foto 1</v>
      </c>
      <c r="L129" s="35"/>
      <c r="M129" s="35"/>
      <c r="N129" s="35"/>
      <c r="O129" s="35"/>
      <c r="P129" s="35"/>
      <c r="Q129" s="35"/>
      <c r="R129" s="35"/>
      <c r="S129" s="36"/>
    </row>
    <row r="130" spans="1:19" s="5" customFormat="1" ht="129.6" customHeight="1" x14ac:dyDescent="0.25">
      <c r="A130" s="7">
        <v>252</v>
      </c>
      <c r="B130" s="4" t="s">
        <v>366</v>
      </c>
      <c r="C130" s="3" t="s">
        <v>252</v>
      </c>
      <c r="D130" s="3" t="s">
        <v>253</v>
      </c>
      <c r="E130" s="6"/>
      <c r="F130" s="4" t="s">
        <v>254</v>
      </c>
      <c r="G130" s="31">
        <v>15</v>
      </c>
      <c r="H130" s="31">
        <f t="shared" si="9"/>
        <v>10.5</v>
      </c>
      <c r="I130" s="31">
        <f t="shared" si="11"/>
        <v>1.05</v>
      </c>
      <c r="J130" s="31">
        <v>15</v>
      </c>
      <c r="K130" s="34" t="str">
        <f t="shared" si="15"/>
        <v>Foto 1</v>
      </c>
      <c r="L130" s="35"/>
      <c r="M130" s="35"/>
      <c r="N130" s="35"/>
      <c r="O130" s="35"/>
      <c r="P130" s="35"/>
      <c r="Q130" s="35"/>
      <c r="R130" s="35"/>
      <c r="S130" s="36"/>
    </row>
    <row r="131" spans="1:19" s="5" customFormat="1" ht="129.6" customHeight="1" x14ac:dyDescent="0.25">
      <c r="A131" s="7">
        <v>253</v>
      </c>
      <c r="B131" s="4" t="s">
        <v>255</v>
      </c>
      <c r="C131" s="3" t="s">
        <v>256</v>
      </c>
      <c r="D131" s="3" t="s">
        <v>257</v>
      </c>
      <c r="E131" s="6"/>
      <c r="F131" s="4" t="s">
        <v>254</v>
      </c>
      <c r="G131" s="31">
        <v>50</v>
      </c>
      <c r="H131" s="31">
        <f t="shared" si="9"/>
        <v>35</v>
      </c>
      <c r="I131" s="31">
        <f t="shared" si="11"/>
        <v>3.5</v>
      </c>
      <c r="J131" s="31">
        <v>15</v>
      </c>
      <c r="K131" s="34" t="str">
        <f t="shared" si="15"/>
        <v>Foto 1</v>
      </c>
      <c r="L131" s="35" t="str">
        <f>HYPERLINK(CONCATENATE("http://www.unionmachinery.com/E-mail/liquidations/20210215-mexico/",TEXT(A131,"000"),"-1.jpg"),"Foto 2")</f>
        <v>Foto 2</v>
      </c>
      <c r="M131" s="35"/>
      <c r="N131" s="35"/>
      <c r="O131" s="35"/>
      <c r="P131" s="35"/>
      <c r="Q131" s="35"/>
      <c r="R131" s="35"/>
      <c r="S131" s="36"/>
    </row>
    <row r="132" spans="1:19" s="5" customFormat="1" ht="129.6" customHeight="1" x14ac:dyDescent="0.25">
      <c r="A132" s="7">
        <v>254</v>
      </c>
      <c r="B132" s="4" t="s">
        <v>258</v>
      </c>
      <c r="C132" s="3" t="s">
        <v>259</v>
      </c>
      <c r="D132" s="3"/>
      <c r="E132" s="6"/>
      <c r="F132" s="4"/>
      <c r="G132" s="31">
        <v>10</v>
      </c>
      <c r="H132" s="31">
        <f t="shared" si="9"/>
        <v>7</v>
      </c>
      <c r="I132" s="31">
        <f t="shared" si="11"/>
        <v>0.70000000000000007</v>
      </c>
      <c r="J132" s="31">
        <v>10</v>
      </c>
      <c r="K132" s="34" t="str">
        <f t="shared" si="15"/>
        <v>Foto 1</v>
      </c>
      <c r="L132" s="35"/>
      <c r="M132" s="35"/>
      <c r="N132" s="35"/>
      <c r="O132" s="35"/>
      <c r="P132" s="35"/>
      <c r="Q132" s="35"/>
      <c r="R132" s="35"/>
      <c r="S132" s="36"/>
    </row>
    <row r="133" spans="1:19" s="5" customFormat="1" ht="129.6" customHeight="1" x14ac:dyDescent="0.25">
      <c r="A133" s="7">
        <v>255</v>
      </c>
      <c r="B133" s="4" t="s">
        <v>260</v>
      </c>
      <c r="C133" s="3" t="s">
        <v>261</v>
      </c>
      <c r="D133" s="3"/>
      <c r="E133" s="6"/>
      <c r="F133" s="4"/>
      <c r="G133" s="31">
        <v>190</v>
      </c>
      <c r="H133" s="31">
        <f t="shared" ref="H133:H196" si="16">G133*0.7</f>
        <v>133</v>
      </c>
      <c r="I133" s="31">
        <f t="shared" si="11"/>
        <v>13.3</v>
      </c>
      <c r="J133" s="31">
        <v>15</v>
      </c>
      <c r="K133" s="34" t="str">
        <f t="shared" si="15"/>
        <v>Foto 1</v>
      </c>
      <c r="L133" s="35"/>
      <c r="M133" s="35"/>
      <c r="N133" s="35"/>
      <c r="O133" s="35"/>
      <c r="P133" s="35"/>
      <c r="Q133" s="35"/>
      <c r="R133" s="35"/>
      <c r="S133" s="36"/>
    </row>
    <row r="134" spans="1:19" s="5" customFormat="1" ht="129.6" customHeight="1" x14ac:dyDescent="0.25">
      <c r="A134" s="7">
        <v>256</v>
      </c>
      <c r="B134" s="4" t="s">
        <v>262</v>
      </c>
      <c r="C134" s="3" t="s">
        <v>261</v>
      </c>
      <c r="D134" s="3"/>
      <c r="E134" s="6"/>
      <c r="F134" s="4"/>
      <c r="G134" s="31">
        <v>40</v>
      </c>
      <c r="H134" s="31">
        <f t="shared" si="16"/>
        <v>28</v>
      </c>
      <c r="I134" s="31">
        <f t="shared" si="11"/>
        <v>2.8000000000000003</v>
      </c>
      <c r="J134" s="31">
        <v>10</v>
      </c>
      <c r="K134" s="34" t="str">
        <f>HYPERLINK(CONCATENATE("http://www.unionmachinery.com/E-mail/liquidations/20210215-mexico/",TEXT(A134,"000"),"-1.jpg"),"Foto 1")</f>
        <v>Foto 1</v>
      </c>
      <c r="L134" s="35" t="str">
        <f>HYPERLINK(CONCATENATE("http://www.unionmachinery.com/E-mail/liquidations/20210215-mexico/",TEXT(A134,"000"),"-2.jpg"),"Foto 2")</f>
        <v>Foto 2</v>
      </c>
      <c r="M134" s="35"/>
      <c r="N134" s="35"/>
      <c r="O134" s="35"/>
      <c r="P134" s="35"/>
      <c r="Q134" s="35"/>
      <c r="R134" s="35"/>
      <c r="S134" s="36"/>
    </row>
    <row r="135" spans="1:19" s="5" customFormat="1" ht="129.6" customHeight="1" x14ac:dyDescent="0.25">
      <c r="A135" s="7">
        <v>257</v>
      </c>
      <c r="B135" s="4" t="s">
        <v>401</v>
      </c>
      <c r="C135" s="3" t="s">
        <v>263</v>
      </c>
      <c r="D135" s="3"/>
      <c r="E135" s="6"/>
      <c r="F135" s="4"/>
      <c r="G135" s="31">
        <v>75</v>
      </c>
      <c r="H135" s="31">
        <f t="shared" si="16"/>
        <v>52.5</v>
      </c>
      <c r="I135" s="31">
        <f t="shared" si="11"/>
        <v>5.25</v>
      </c>
      <c r="J135" s="31">
        <v>15</v>
      </c>
      <c r="K135" s="34" t="str">
        <f>HYPERLINK(CONCATENATE("http://www.unionmachinery.com/E-mail/liquidations/20210215-mexico/",TEXT(A135,"000"),".jpg"),"Foto 1")</f>
        <v>Foto 1</v>
      </c>
      <c r="L135" s="35"/>
      <c r="M135" s="35"/>
      <c r="N135" s="35"/>
      <c r="O135" s="35"/>
      <c r="P135" s="35"/>
      <c r="Q135" s="35"/>
      <c r="R135" s="35"/>
      <c r="S135" s="36"/>
    </row>
    <row r="136" spans="1:19" s="5" customFormat="1" ht="129.6" customHeight="1" x14ac:dyDescent="0.25">
      <c r="A136" s="7">
        <v>258</v>
      </c>
      <c r="B136" s="4" t="s">
        <v>264</v>
      </c>
      <c r="C136" s="3" t="s">
        <v>265</v>
      </c>
      <c r="D136" s="3">
        <v>8</v>
      </c>
      <c r="E136" s="6"/>
      <c r="F136" s="4"/>
      <c r="G136" s="31">
        <v>40</v>
      </c>
      <c r="H136" s="31">
        <f t="shared" si="16"/>
        <v>28</v>
      </c>
      <c r="I136" s="31">
        <f t="shared" ref="I136:I199" si="17">H136*0.1</f>
        <v>2.8000000000000003</v>
      </c>
      <c r="J136" s="31">
        <v>5</v>
      </c>
      <c r="K136" s="34" t="str">
        <f>HYPERLINK(CONCATENATE("http://www.unionmachinery.com/E-mail/liquidations/20210215-mexico/",TEXT(A136,"000"),".jpg"),"Foto 1")</f>
        <v>Foto 1</v>
      </c>
      <c r="L136" s="35"/>
      <c r="M136" s="35"/>
      <c r="N136" s="35"/>
      <c r="O136" s="35"/>
      <c r="P136" s="35"/>
      <c r="Q136" s="35"/>
      <c r="R136" s="35"/>
      <c r="S136" s="36"/>
    </row>
    <row r="137" spans="1:19" s="5" customFormat="1" ht="129.6" customHeight="1" x14ac:dyDescent="0.25">
      <c r="A137" s="7">
        <v>260</v>
      </c>
      <c r="B137" s="4" t="s">
        <v>367</v>
      </c>
      <c r="C137" s="3" t="s">
        <v>267</v>
      </c>
      <c r="D137" s="3">
        <v>15</v>
      </c>
      <c r="E137" s="6"/>
      <c r="F137" s="4"/>
      <c r="G137" s="31">
        <v>150</v>
      </c>
      <c r="H137" s="31">
        <f t="shared" si="16"/>
        <v>105</v>
      </c>
      <c r="I137" s="31">
        <f t="shared" si="17"/>
        <v>10.5</v>
      </c>
      <c r="J137" s="31">
        <v>80</v>
      </c>
      <c r="K137" s="34" t="str">
        <f>HYPERLINK(CONCATENATE("http://www.unionmachinery.com/E-mail/liquidations/20210215-mexico/",TEXT(A137,"000"),"-1.jpg"),"Foto 1")</f>
        <v>Foto 1</v>
      </c>
      <c r="L137" s="35" t="str">
        <f>HYPERLINK(CONCATENATE("http://www.unionmachinery.com/E-mail/liquidations/20210215-mexico/",TEXT(A137,"000"),"-2.jpg"),"Foto 2")</f>
        <v>Foto 2</v>
      </c>
      <c r="M137" s="35" t="str">
        <f>HYPERLINK(CONCATENATE("http://www.unionmachinery.com/E-mail/liquidations/20210215-mexico/",TEXT(A137,"000"),"-3.jpg"),"Foto 3")</f>
        <v>Foto 3</v>
      </c>
      <c r="N137" s="35" t="str">
        <f>HYPERLINK(CONCATENATE("http://www.unionmachinery.com/E-mail/liquidations/20210215-mexico/",TEXT(A137,"000"),"-4.jpg"),"Foto 4")</f>
        <v>Foto 4</v>
      </c>
      <c r="O137" s="35" t="str">
        <f>HYPERLINK(CONCATENATE("http://www.unionmachinery.com/E-mail/liquidations/20210215-mexico/",TEXT(A137,"000"),"-5.jpg"),"Foto 5")</f>
        <v>Foto 5</v>
      </c>
      <c r="P137" s="35" t="str">
        <f>HYPERLINK(CONCATENATE("http://www.unionmachinery.com/E-mail/liquidations/20210215-mexico/",TEXT(A137,"000"),"-6.jpg"),"Foto 6")</f>
        <v>Foto 6</v>
      </c>
      <c r="Q137" s="35" t="str">
        <f>HYPERLINK(CONCATENATE("http://www.unionmachinery.com/E-mail/liquidations/20210215-mexico/",TEXT(A137,"000"),"-7.jpg"),"Foto 7")</f>
        <v>Foto 7</v>
      </c>
      <c r="R137" s="35" t="str">
        <f>HYPERLINK(CONCATENATE("http://www.unionmachinery.com/E-mail/liquidations/20210215-mexico/",TEXT(A137,"000"),"-8.jpg"),"Foto 8")</f>
        <v>Foto 8</v>
      </c>
      <c r="S137" s="36" t="str">
        <f>HYPERLINK(CONCATENATE("http://www.unionmachinery.com/E-mail/liquidations/20210215-mexico/",TEXT(A137,"000"),"-9.jpg"),"Foto 9")</f>
        <v>Foto 9</v>
      </c>
    </row>
    <row r="138" spans="1:19" s="5" customFormat="1" ht="129.6" customHeight="1" x14ac:dyDescent="0.25">
      <c r="A138" s="7">
        <v>261</v>
      </c>
      <c r="B138" s="4" t="s">
        <v>268</v>
      </c>
      <c r="C138" s="3" t="s">
        <v>269</v>
      </c>
      <c r="D138" s="3">
        <v>4</v>
      </c>
      <c r="E138" s="6"/>
      <c r="F138" s="4"/>
      <c r="G138" s="31">
        <v>2000</v>
      </c>
      <c r="H138" s="31">
        <f t="shared" si="16"/>
        <v>1400</v>
      </c>
      <c r="I138" s="31">
        <f t="shared" si="17"/>
        <v>140</v>
      </c>
      <c r="J138" s="31">
        <v>60</v>
      </c>
      <c r="K138" s="34" t="str">
        <f>HYPERLINK(CONCATENATE("http://www.unionmachinery.com/E-mail/liquidations/20210215-mexico/",TEXT(A138,"000"),"-1.jpg"),"Foto 1")</f>
        <v>Foto 1</v>
      </c>
      <c r="L138" s="35" t="str">
        <f>HYPERLINK(CONCATENATE("http://www.unionmachinery.com/E-mail/liquidations/20210215-mexico/",TEXT(A138,"000"),"-2.jpg"),"Foto 2")</f>
        <v>Foto 2</v>
      </c>
      <c r="M138" s="35" t="str">
        <f>HYPERLINK(CONCATENATE("http://www.unionmachinery.com/E-mail/liquidations/20210215-mexico/",TEXT(A138,"000"),"-3.jpg"),"Foto 3")</f>
        <v>Foto 3</v>
      </c>
      <c r="N138" s="35" t="str">
        <f>HYPERLINK(CONCATENATE("http://www.unionmachinery.com/E-mail/liquidations/20210215-mexico/",TEXT(A138,"000"),"-4.jpg"),"Foto 4")</f>
        <v>Foto 4</v>
      </c>
      <c r="O138" s="35"/>
      <c r="P138" s="35"/>
      <c r="Q138" s="35"/>
      <c r="R138" s="35"/>
      <c r="S138" s="36"/>
    </row>
    <row r="139" spans="1:19" s="5" customFormat="1" ht="129.6" customHeight="1" x14ac:dyDescent="0.25">
      <c r="A139" s="7">
        <v>263</v>
      </c>
      <c r="B139" s="4" t="s">
        <v>421</v>
      </c>
      <c r="C139" s="3" t="s">
        <v>270</v>
      </c>
      <c r="D139" s="3">
        <v>52</v>
      </c>
      <c r="E139" s="6"/>
      <c r="F139" s="4"/>
      <c r="G139" s="31">
        <v>520</v>
      </c>
      <c r="H139" s="31">
        <f t="shared" si="16"/>
        <v>364</v>
      </c>
      <c r="I139" s="31">
        <f t="shared" si="17"/>
        <v>36.4</v>
      </c>
      <c r="J139" s="31">
        <v>30</v>
      </c>
      <c r="K139" s="34" t="str">
        <f>HYPERLINK(CONCATENATE("http://www.unionmachinery.com/E-mail/liquidations/20210215-mexico/",TEXT(A139,"000"),".jpg"),"Foto 1")</f>
        <v>Foto 1</v>
      </c>
      <c r="L139" s="35"/>
      <c r="M139" s="35"/>
      <c r="N139" s="35"/>
      <c r="O139" s="35"/>
      <c r="P139" s="35"/>
      <c r="Q139" s="35"/>
      <c r="R139" s="35"/>
      <c r="S139" s="36"/>
    </row>
    <row r="140" spans="1:19" s="5" customFormat="1" ht="129.6" customHeight="1" x14ac:dyDescent="0.25">
      <c r="A140" s="7">
        <v>265</v>
      </c>
      <c r="B140" s="4" t="s">
        <v>271</v>
      </c>
      <c r="C140" s="3" t="s">
        <v>269</v>
      </c>
      <c r="D140" s="3"/>
      <c r="E140" s="6"/>
      <c r="F140" s="4"/>
      <c r="G140" s="31">
        <v>40</v>
      </c>
      <c r="H140" s="31">
        <f t="shared" si="16"/>
        <v>28</v>
      </c>
      <c r="I140" s="31">
        <f t="shared" si="17"/>
        <v>2.8000000000000003</v>
      </c>
      <c r="J140" s="31">
        <v>10</v>
      </c>
      <c r="K140" s="34" t="str">
        <f>HYPERLINK(CONCATENATE("http://www.unionmachinery.com/E-mail/liquidations/20210215-mexico/",TEXT(A140,"000"),".jpg"),"Foto 1")</f>
        <v>Foto 1</v>
      </c>
      <c r="L140" s="35"/>
      <c r="M140" s="35"/>
      <c r="N140" s="35"/>
      <c r="O140" s="35"/>
      <c r="P140" s="35"/>
      <c r="Q140" s="35"/>
      <c r="R140" s="35"/>
      <c r="S140" s="36"/>
    </row>
    <row r="141" spans="1:19" s="5" customFormat="1" ht="129.6" customHeight="1" x14ac:dyDescent="0.25">
      <c r="A141" s="7">
        <v>266</v>
      </c>
      <c r="B141" s="4" t="s">
        <v>272</v>
      </c>
      <c r="C141" s="3" t="s">
        <v>273</v>
      </c>
      <c r="D141" s="10"/>
      <c r="E141" s="6"/>
      <c r="F141" s="4"/>
      <c r="G141" s="31">
        <v>500</v>
      </c>
      <c r="H141" s="31">
        <f t="shared" si="16"/>
        <v>350</v>
      </c>
      <c r="I141" s="31">
        <f t="shared" si="17"/>
        <v>35</v>
      </c>
      <c r="J141" s="31">
        <v>125</v>
      </c>
      <c r="K141" s="34" t="str">
        <f>HYPERLINK(CONCATENATE("http://www.unionmachinery.com/E-mail/liquidations/20210215-mexico/",TEXT(A141,"000"),"-1.jpg"),"Foto 1")</f>
        <v>Foto 1</v>
      </c>
      <c r="L141" s="35" t="str">
        <f>HYPERLINK(CONCATENATE("http://www.unionmachinery.com/E-mail/liquidations/20210215-mexico/",TEXT(A141,"000"),"-2.jpg"),"Foto 2")</f>
        <v>Foto 2</v>
      </c>
      <c r="M141" s="35" t="str">
        <f>HYPERLINK(CONCATENATE("http://www.unionmachinery.com/E-mail/liquidations/20210215-mexico/",TEXT(A141,"000"),"-3.jpg"),"Foto 3")</f>
        <v>Foto 3</v>
      </c>
      <c r="N141" s="35" t="str">
        <f>HYPERLINK(CONCATENATE("http://www.unionmachinery.com/E-mail/liquidations/20210215-mexico/",TEXT(A141,"000"),"-4.jpg"),"Foto 4")</f>
        <v>Foto 4</v>
      </c>
      <c r="O141" s="35"/>
      <c r="P141" s="35"/>
      <c r="Q141" s="35"/>
      <c r="R141" s="35"/>
      <c r="S141" s="36"/>
    </row>
    <row r="142" spans="1:19" s="5" customFormat="1" ht="129.6" customHeight="1" x14ac:dyDescent="0.25">
      <c r="A142" s="7">
        <v>267</v>
      </c>
      <c r="B142" s="4" t="s">
        <v>422</v>
      </c>
      <c r="C142" s="3" t="s">
        <v>179</v>
      </c>
      <c r="D142" s="3" t="s">
        <v>274</v>
      </c>
      <c r="E142" s="3" t="s">
        <v>275</v>
      </c>
      <c r="F142" s="4" t="s">
        <v>276</v>
      </c>
      <c r="G142" s="31">
        <v>300</v>
      </c>
      <c r="H142" s="31">
        <f t="shared" si="16"/>
        <v>210</v>
      </c>
      <c r="I142" s="31">
        <f t="shared" si="17"/>
        <v>21</v>
      </c>
      <c r="J142" s="31">
        <v>15</v>
      </c>
      <c r="K142" s="34" t="str">
        <f>HYPERLINK(CONCATENATE("http://www.unionmachinery.com/E-mail/liquidations/20210215-mexico/",TEXT(A142,"000"),".jpg"),"Foto 1")</f>
        <v>Foto 1</v>
      </c>
      <c r="L142" s="35" t="str">
        <f>HYPERLINK(CONCATENATE("http://www.unionmachinery.com/E-mail/liquidations/20210215-mexico/",TEXT(A142,"000"),"-1.jpg"),"Foto 2")</f>
        <v>Foto 2</v>
      </c>
      <c r="M142" s="35" t="str">
        <f>HYPERLINK(CONCATENATE("http://www.unionmachinery.com/E-mail/liquidations/20210215-mexico/",TEXT(A142,"000"),"-1.jpg"),"Foto 3")</f>
        <v>Foto 3</v>
      </c>
      <c r="N142" s="35"/>
      <c r="O142" s="35"/>
      <c r="P142" s="35"/>
      <c r="Q142" s="35"/>
      <c r="R142" s="35"/>
      <c r="S142" s="36"/>
    </row>
    <row r="143" spans="1:19" s="5" customFormat="1" ht="129.6" customHeight="1" x14ac:dyDescent="0.25">
      <c r="A143" s="7">
        <v>270</v>
      </c>
      <c r="B143" s="4" t="s">
        <v>423</v>
      </c>
      <c r="C143" s="3" t="s">
        <v>403</v>
      </c>
      <c r="D143" s="3">
        <v>17</v>
      </c>
      <c r="E143" s="6"/>
      <c r="F143" s="4"/>
      <c r="G143" s="31">
        <v>400</v>
      </c>
      <c r="H143" s="31">
        <f t="shared" si="16"/>
        <v>280</v>
      </c>
      <c r="I143" s="31">
        <f t="shared" si="17"/>
        <v>28</v>
      </c>
      <c r="J143" s="31">
        <v>20</v>
      </c>
      <c r="K143" s="34" t="str">
        <f>HYPERLINK(CONCATENATE("http://www.unionmachinery.com/E-mail/liquidations/20210215-mexico/",TEXT(A143,"000"),"-1.jpg"),"Foto 1")</f>
        <v>Foto 1</v>
      </c>
      <c r="L143" s="35" t="str">
        <f>HYPERLINK(CONCATENATE("http://www.unionmachinery.com/E-mail/liquidations/20210215-mexico/",TEXT(A143,"000"),"-2.jpg"),"Foto 2")</f>
        <v>Foto 2</v>
      </c>
      <c r="M143" s="35" t="str">
        <f>HYPERLINK(CONCATENATE("http://www.unionmachinery.com/E-mail/liquidations/20210215-mexico/",TEXT(A143,"000"),"-3.jpg"),"Foto 3")</f>
        <v>Foto 3</v>
      </c>
      <c r="N143" s="35" t="str">
        <f>HYPERLINK(CONCATENATE("http://www.unionmachinery.com/E-mail/liquidations/20210215-mexico/",TEXT(A143,"000"),"-5.jpg"),"Foto 4")</f>
        <v>Foto 4</v>
      </c>
      <c r="O143" s="35"/>
      <c r="P143" s="35"/>
      <c r="Q143" s="35"/>
      <c r="R143" s="35"/>
      <c r="S143" s="36"/>
    </row>
    <row r="144" spans="1:19" s="5" customFormat="1" ht="129.6" customHeight="1" x14ac:dyDescent="0.25">
      <c r="A144" s="7">
        <v>271</v>
      </c>
      <c r="B144" s="4" t="s">
        <v>277</v>
      </c>
      <c r="C144" s="3" t="s">
        <v>43</v>
      </c>
      <c r="D144" s="3"/>
      <c r="E144" s="6"/>
      <c r="F144" s="4"/>
      <c r="G144" s="31">
        <v>800</v>
      </c>
      <c r="H144" s="31">
        <f t="shared" si="16"/>
        <v>560</v>
      </c>
      <c r="I144" s="31">
        <f t="shared" si="17"/>
        <v>56</v>
      </c>
      <c r="J144" s="31">
        <v>20</v>
      </c>
      <c r="K144" s="34" t="str">
        <f>HYPERLINK(CONCATENATE("http://www.unionmachinery.com/E-mail/liquidations/20210215-mexico/",TEXT(A144,"000"),".jpg"),"Foto 1")</f>
        <v>Foto 1</v>
      </c>
      <c r="L144" s="35"/>
      <c r="M144" s="35"/>
      <c r="N144" s="35"/>
      <c r="O144" s="35"/>
      <c r="P144" s="35"/>
      <c r="Q144" s="35"/>
      <c r="R144" s="35"/>
      <c r="S144" s="36"/>
    </row>
    <row r="145" spans="1:19" s="5" customFormat="1" ht="129.6" customHeight="1" x14ac:dyDescent="0.25">
      <c r="A145" s="7" t="s">
        <v>278</v>
      </c>
      <c r="B145" s="4" t="s">
        <v>279</v>
      </c>
      <c r="C145" s="3" t="s">
        <v>280</v>
      </c>
      <c r="D145" s="3"/>
      <c r="E145" s="6"/>
      <c r="F145" s="4"/>
      <c r="G145" s="31">
        <v>400</v>
      </c>
      <c r="H145" s="31">
        <f t="shared" si="16"/>
        <v>280</v>
      </c>
      <c r="I145" s="31">
        <f t="shared" si="17"/>
        <v>28</v>
      </c>
      <c r="J145" s="31">
        <v>45</v>
      </c>
      <c r="K145" s="34" t="str">
        <f>HYPERLINK(CONCATENATE("http://www.unionmachinery.com/E-mail/liquidations/20210215-mexico/272-1.jpg"),"Foto 1")</f>
        <v>Foto 1</v>
      </c>
      <c r="L145" s="35"/>
      <c r="M145" s="35"/>
      <c r="N145" s="35"/>
      <c r="O145" s="35"/>
      <c r="P145" s="35"/>
      <c r="Q145" s="35"/>
      <c r="R145" s="35"/>
      <c r="S145" s="36"/>
    </row>
    <row r="146" spans="1:19" s="5" customFormat="1" ht="129.6" customHeight="1" x14ac:dyDescent="0.25">
      <c r="A146" s="7">
        <v>273</v>
      </c>
      <c r="B146" s="4" t="s">
        <v>281</v>
      </c>
      <c r="C146" s="3" t="s">
        <v>282</v>
      </c>
      <c r="D146" s="3">
        <v>2</v>
      </c>
      <c r="E146" s="6"/>
      <c r="F146" s="4"/>
      <c r="G146" s="31">
        <v>20</v>
      </c>
      <c r="H146" s="31">
        <f t="shared" si="16"/>
        <v>14</v>
      </c>
      <c r="I146" s="31">
        <f t="shared" si="17"/>
        <v>1.4000000000000001</v>
      </c>
      <c r="J146" s="31">
        <v>10</v>
      </c>
      <c r="K146" s="34" t="str">
        <f>HYPERLINK(CONCATENATE("http://www.unionmachinery.com/E-mail/liquidations/20210215-mexico/",TEXT(A146,"000"),"-1.jpg"),"Foto 1")</f>
        <v>Foto 1</v>
      </c>
      <c r="L146" s="35" t="str">
        <f>HYPERLINK(CONCATENATE("http://www.unionmachinery.com/E-mail/liquidations/20210215-mexico/",TEXT(A146,"000"),"-2.jpg"),"Foto 2")</f>
        <v>Foto 2</v>
      </c>
      <c r="M146" s="35"/>
      <c r="N146" s="35"/>
      <c r="O146" s="35"/>
      <c r="P146" s="35"/>
      <c r="Q146" s="35"/>
      <c r="R146" s="35"/>
      <c r="S146" s="36"/>
    </row>
    <row r="147" spans="1:19" s="5" customFormat="1" ht="129.6" customHeight="1" x14ac:dyDescent="0.25">
      <c r="A147" s="7">
        <v>275</v>
      </c>
      <c r="B147" s="4" t="s">
        <v>283</v>
      </c>
      <c r="C147" s="3" t="s">
        <v>284</v>
      </c>
      <c r="D147" s="3">
        <v>1</v>
      </c>
      <c r="E147" s="6"/>
      <c r="F147" s="4"/>
      <c r="G147" s="31">
        <v>100</v>
      </c>
      <c r="H147" s="31">
        <f t="shared" si="16"/>
        <v>70</v>
      </c>
      <c r="I147" s="31">
        <f t="shared" si="17"/>
        <v>7</v>
      </c>
      <c r="J147" s="31">
        <v>10</v>
      </c>
      <c r="K147" s="34" t="str">
        <f>HYPERLINK(CONCATENATE("http://www.unionmachinery.com/E-mail/liquidations/20210215-mexico/",TEXT(A147,"000"),".jpg"),"Foto 1")</f>
        <v>Foto 1</v>
      </c>
      <c r="L147" s="35"/>
      <c r="M147" s="35"/>
      <c r="N147" s="35"/>
      <c r="O147" s="35"/>
      <c r="P147" s="35"/>
      <c r="Q147" s="35"/>
      <c r="R147" s="35"/>
      <c r="S147" s="36"/>
    </row>
    <row r="148" spans="1:19" s="5" customFormat="1" ht="129.6" customHeight="1" x14ac:dyDescent="0.25">
      <c r="A148" s="7">
        <v>277</v>
      </c>
      <c r="B148" s="4" t="s">
        <v>368</v>
      </c>
      <c r="C148" s="3" t="s">
        <v>266</v>
      </c>
      <c r="D148" s="3">
        <v>5</v>
      </c>
      <c r="E148" s="6"/>
      <c r="F148" s="4"/>
      <c r="G148" s="31">
        <v>400</v>
      </c>
      <c r="H148" s="31">
        <f t="shared" si="16"/>
        <v>280</v>
      </c>
      <c r="I148" s="31">
        <f t="shared" si="17"/>
        <v>28</v>
      </c>
      <c r="J148" s="31">
        <v>30</v>
      </c>
      <c r="K148" s="34" t="str">
        <f>HYPERLINK(CONCATENATE("http://www.unionmachinery.com/E-mail/liquidations/20210215-mexico/",TEXT(A148,"000"),".jpg"),"Foto 1")</f>
        <v>Foto 1</v>
      </c>
      <c r="L148" s="35"/>
      <c r="M148" s="35"/>
      <c r="N148" s="35"/>
      <c r="O148" s="35"/>
      <c r="P148" s="35"/>
      <c r="Q148" s="35"/>
      <c r="R148" s="35"/>
      <c r="S148" s="36"/>
    </row>
    <row r="149" spans="1:19" s="5" customFormat="1" ht="129.6" customHeight="1" x14ac:dyDescent="0.25">
      <c r="A149" s="7">
        <v>278</v>
      </c>
      <c r="B149" s="4" t="s">
        <v>369</v>
      </c>
      <c r="C149" s="3" t="s">
        <v>266</v>
      </c>
      <c r="D149" s="3">
        <v>6</v>
      </c>
      <c r="E149" s="6"/>
      <c r="F149" s="4"/>
      <c r="G149" s="31">
        <v>1000</v>
      </c>
      <c r="H149" s="31">
        <f t="shared" si="16"/>
        <v>700</v>
      </c>
      <c r="I149" s="31">
        <f t="shared" si="17"/>
        <v>70</v>
      </c>
      <c r="J149" s="31">
        <v>35</v>
      </c>
      <c r="K149" s="34" t="str">
        <f>HYPERLINK(CONCATENATE("http://www.unionmachinery.com/E-mail/liquidations/20210215-mexico/",TEXT(A149,"000"),"-1.jpg"),"Foto 1")</f>
        <v>Foto 1</v>
      </c>
      <c r="L149" s="35" t="str">
        <f>HYPERLINK(CONCATENATE("http://www.unionmachinery.com/E-mail/liquidations/20210215-mexico/",TEXT(A149,"000"),"-2.jpg"),"Foto 2")</f>
        <v>Foto 2</v>
      </c>
      <c r="M149" s="35"/>
      <c r="N149" s="35"/>
      <c r="O149" s="35"/>
      <c r="P149" s="35"/>
      <c r="Q149" s="35"/>
      <c r="R149" s="35"/>
      <c r="S149" s="36"/>
    </row>
    <row r="150" spans="1:19" s="5" customFormat="1" ht="129.6" customHeight="1" x14ac:dyDescent="0.25">
      <c r="A150" s="7">
        <v>282</v>
      </c>
      <c r="B150" s="4" t="s">
        <v>285</v>
      </c>
      <c r="C150" s="3" t="s">
        <v>231</v>
      </c>
      <c r="D150" s="3">
        <v>7</v>
      </c>
      <c r="E150" s="6"/>
      <c r="F150" s="4"/>
      <c r="G150" s="31">
        <v>140</v>
      </c>
      <c r="H150" s="31">
        <f t="shared" si="16"/>
        <v>98</v>
      </c>
      <c r="I150" s="31">
        <f t="shared" si="17"/>
        <v>9.8000000000000007</v>
      </c>
      <c r="J150" s="31">
        <v>15</v>
      </c>
      <c r="K150" s="34" t="str">
        <f t="shared" ref="K150:K155" si="18">HYPERLINK(CONCATENATE("http://www.unionmachinery.com/E-mail/liquidations/20210215-mexico/",TEXT(A150,"000"),".jpg"),"Foto 1")</f>
        <v>Foto 1</v>
      </c>
      <c r="L150" s="35"/>
      <c r="M150" s="35"/>
      <c r="N150" s="35"/>
      <c r="O150" s="35"/>
      <c r="P150" s="35"/>
      <c r="Q150" s="35"/>
      <c r="R150" s="35"/>
      <c r="S150" s="36"/>
    </row>
    <row r="151" spans="1:19" s="5" customFormat="1" ht="129.6" customHeight="1" x14ac:dyDescent="0.25">
      <c r="A151" s="7">
        <v>283</v>
      </c>
      <c r="B151" s="4" t="s">
        <v>353</v>
      </c>
      <c r="C151" s="3"/>
      <c r="D151" s="3">
        <v>10194</v>
      </c>
      <c r="E151" s="6"/>
      <c r="F151" s="4"/>
      <c r="G151" s="31">
        <v>200</v>
      </c>
      <c r="H151" s="31">
        <f t="shared" si="16"/>
        <v>140</v>
      </c>
      <c r="I151" s="31">
        <f t="shared" si="17"/>
        <v>14</v>
      </c>
      <c r="J151" s="31">
        <v>15</v>
      </c>
      <c r="K151" s="34" t="str">
        <f t="shared" si="18"/>
        <v>Foto 1</v>
      </c>
      <c r="L151" s="35"/>
      <c r="M151" s="35"/>
      <c r="N151" s="35"/>
      <c r="O151" s="35"/>
      <c r="P151" s="35"/>
      <c r="Q151" s="35"/>
      <c r="R151" s="35"/>
      <c r="S151" s="36"/>
    </row>
    <row r="152" spans="1:19" s="5" customFormat="1" ht="129.6" customHeight="1" x14ac:dyDescent="0.25">
      <c r="A152" s="7">
        <v>284</v>
      </c>
      <c r="B152" s="4" t="s">
        <v>286</v>
      </c>
      <c r="C152" s="3" t="s">
        <v>280</v>
      </c>
      <c r="D152" s="3"/>
      <c r="E152" s="6"/>
      <c r="F152" s="4"/>
      <c r="G152" s="31">
        <v>350</v>
      </c>
      <c r="H152" s="31">
        <f t="shared" si="16"/>
        <v>244.99999999999997</v>
      </c>
      <c r="I152" s="31">
        <f t="shared" si="17"/>
        <v>24.5</v>
      </c>
      <c r="J152" s="31">
        <v>20</v>
      </c>
      <c r="K152" s="34" t="str">
        <f t="shared" si="18"/>
        <v>Foto 1</v>
      </c>
      <c r="L152" s="35"/>
      <c r="M152" s="35"/>
      <c r="N152" s="35"/>
      <c r="O152" s="35"/>
      <c r="P152" s="35"/>
      <c r="Q152" s="35"/>
      <c r="R152" s="35"/>
      <c r="S152" s="36"/>
    </row>
    <row r="153" spans="1:19" s="5" customFormat="1" ht="129.6" customHeight="1" x14ac:dyDescent="0.25">
      <c r="A153" s="7">
        <v>296</v>
      </c>
      <c r="B153" s="4" t="s">
        <v>287</v>
      </c>
      <c r="C153" s="10"/>
      <c r="D153" s="10"/>
      <c r="E153" s="3"/>
      <c r="F153" s="4"/>
      <c r="G153" s="31">
        <v>35</v>
      </c>
      <c r="H153" s="31">
        <f t="shared" si="16"/>
        <v>24.5</v>
      </c>
      <c r="I153" s="31">
        <f t="shared" si="17"/>
        <v>2.4500000000000002</v>
      </c>
      <c r="J153" s="31">
        <v>10</v>
      </c>
      <c r="K153" s="34" t="str">
        <f t="shared" si="18"/>
        <v>Foto 1</v>
      </c>
      <c r="L153" s="35"/>
      <c r="M153" s="35"/>
      <c r="N153" s="35"/>
      <c r="O153" s="35"/>
      <c r="P153" s="35"/>
      <c r="Q153" s="35"/>
      <c r="R153" s="35"/>
      <c r="S153" s="36"/>
    </row>
    <row r="154" spans="1:19" s="5" customFormat="1" ht="129.6" customHeight="1" x14ac:dyDescent="0.25">
      <c r="A154" s="7">
        <v>299</v>
      </c>
      <c r="B154" s="4" t="s">
        <v>288</v>
      </c>
      <c r="C154" s="3" t="s">
        <v>289</v>
      </c>
      <c r="D154" s="3">
        <v>4</v>
      </c>
      <c r="E154" s="3"/>
      <c r="F154" s="4"/>
      <c r="G154" s="31">
        <v>300</v>
      </c>
      <c r="H154" s="31">
        <f t="shared" si="16"/>
        <v>210</v>
      </c>
      <c r="I154" s="31">
        <f t="shared" si="17"/>
        <v>21</v>
      </c>
      <c r="J154" s="31">
        <v>25</v>
      </c>
      <c r="K154" s="34" t="str">
        <f t="shared" si="18"/>
        <v>Foto 1</v>
      </c>
      <c r="L154" s="35"/>
      <c r="M154" s="35"/>
      <c r="N154" s="35"/>
      <c r="O154" s="35"/>
      <c r="P154" s="35"/>
      <c r="Q154" s="35"/>
      <c r="R154" s="35"/>
      <c r="S154" s="36"/>
    </row>
    <row r="155" spans="1:19" s="5" customFormat="1" ht="129.6" customHeight="1" x14ac:dyDescent="0.25">
      <c r="A155" s="7">
        <v>300</v>
      </c>
      <c r="B155" s="4" t="s">
        <v>290</v>
      </c>
      <c r="C155" s="3" t="s">
        <v>291</v>
      </c>
      <c r="D155" s="3">
        <v>45</v>
      </c>
      <c r="E155" s="3"/>
      <c r="F155" s="4"/>
      <c r="G155" s="31">
        <v>1000</v>
      </c>
      <c r="H155" s="31">
        <f t="shared" si="16"/>
        <v>700</v>
      </c>
      <c r="I155" s="31">
        <f t="shared" si="17"/>
        <v>70</v>
      </c>
      <c r="J155" s="31">
        <v>85</v>
      </c>
      <c r="K155" s="34" t="str">
        <f t="shared" si="18"/>
        <v>Foto 1</v>
      </c>
      <c r="L155" s="35" t="str">
        <f>HYPERLINK(CONCATENATE("http://www.unionmachinery.com/E-mail/liquidations/20210215-mexico/",TEXT(A155,"000"),"-1.jpg"),"Foto 2")</f>
        <v>Foto 2</v>
      </c>
      <c r="M155" s="35" t="str">
        <f>HYPERLINK(CONCATENATE("http://www.unionmachinery.com/E-mail/liquidations/20210215-mexico/",TEXT(A155,"000"),"-2.jpg"),"Foto 3")</f>
        <v>Foto 3</v>
      </c>
      <c r="N155" s="35"/>
      <c r="O155" s="35"/>
      <c r="P155" s="35"/>
      <c r="Q155" s="35"/>
      <c r="R155" s="35"/>
      <c r="S155" s="36"/>
    </row>
    <row r="156" spans="1:19" s="5" customFormat="1" ht="129.6" customHeight="1" x14ac:dyDescent="0.25">
      <c r="A156" s="7">
        <v>301</v>
      </c>
      <c r="B156" s="4" t="s">
        <v>424</v>
      </c>
      <c r="C156" s="3" t="s">
        <v>292</v>
      </c>
      <c r="D156" s="10"/>
      <c r="E156" s="3"/>
      <c r="F156" s="4"/>
      <c r="G156" s="31">
        <v>40</v>
      </c>
      <c r="H156" s="31">
        <f t="shared" si="16"/>
        <v>28</v>
      </c>
      <c r="I156" s="31">
        <f t="shared" si="17"/>
        <v>2.8000000000000003</v>
      </c>
      <c r="J156" s="31">
        <v>20</v>
      </c>
      <c r="K156" s="34" t="str">
        <f>HYPERLINK(CONCATENATE("http://www.unionmachinery.com/E-mail/liquidations/20210215-mexico/",TEXT(A156,"000"),"-1.jpg"),"Foto 1")</f>
        <v>Foto 1</v>
      </c>
      <c r="L156" s="35" t="str">
        <f>HYPERLINK(CONCATENATE("http://www.unionmachinery.com/E-mail/liquidations/20210215-mexico/",TEXT(A156,"000"),"-2.jpg"),"Foto 2")</f>
        <v>Foto 2</v>
      </c>
      <c r="M156" s="35" t="str">
        <f>HYPERLINK(CONCATENATE("http://www.unionmachinery.com/E-mail/liquidations/20210215-mexico/",TEXT(A156,"000"),"-3.jpg"),"Foto 3")</f>
        <v>Foto 3</v>
      </c>
      <c r="N156" s="35" t="str">
        <f>HYPERLINK(CONCATENATE("http://www.unionmachinery.com/E-mail/liquidations/20210215-mexico/",TEXT(A156,"000"),"-4.jpg"),"Foto 4")</f>
        <v>Foto 4</v>
      </c>
      <c r="O156" s="35" t="str">
        <f>HYPERLINK(CONCATENATE("http://www.unionmachinery.com/E-mail/liquidations/20210215-mexico/",TEXT(A156,"000"),"-5.jpg"),"Foto 5")</f>
        <v>Foto 5</v>
      </c>
      <c r="P156" s="35"/>
      <c r="Q156" s="35"/>
      <c r="R156" s="35"/>
      <c r="S156" s="36"/>
    </row>
    <row r="157" spans="1:19" s="5" customFormat="1" ht="129.6" customHeight="1" x14ac:dyDescent="0.25">
      <c r="A157" s="7">
        <v>302</v>
      </c>
      <c r="B157" s="4" t="s">
        <v>425</v>
      </c>
      <c r="C157" s="3"/>
      <c r="D157" s="10"/>
      <c r="E157" s="3"/>
      <c r="F157" s="4"/>
      <c r="G157" s="31">
        <v>200</v>
      </c>
      <c r="H157" s="31">
        <f t="shared" si="16"/>
        <v>140</v>
      </c>
      <c r="I157" s="31">
        <f t="shared" si="17"/>
        <v>14</v>
      </c>
      <c r="J157" s="31">
        <v>15</v>
      </c>
      <c r="K157" s="34" t="str">
        <f>HYPERLINK(CONCATENATE("http://www.unionmachinery.com/E-mail/liquidations/20210215-mexico/",TEXT(A157,"000"),".jpg"),"Foto 1")</f>
        <v>Foto 1</v>
      </c>
      <c r="L157" s="35"/>
      <c r="M157" s="35"/>
      <c r="N157" s="35"/>
      <c r="O157" s="35"/>
      <c r="P157" s="35"/>
      <c r="Q157" s="35"/>
      <c r="R157" s="35"/>
      <c r="S157" s="36"/>
    </row>
    <row r="158" spans="1:19" s="5" customFormat="1" ht="129.6" customHeight="1" x14ac:dyDescent="0.25">
      <c r="A158" s="7">
        <v>304</v>
      </c>
      <c r="B158" s="4" t="s">
        <v>293</v>
      </c>
      <c r="C158" s="3" t="s">
        <v>384</v>
      </c>
      <c r="D158" s="10"/>
      <c r="E158" s="3"/>
      <c r="F158" s="4"/>
      <c r="G158" s="31">
        <v>850</v>
      </c>
      <c r="H158" s="31">
        <f t="shared" si="16"/>
        <v>595</v>
      </c>
      <c r="I158" s="31">
        <f t="shared" si="17"/>
        <v>59.5</v>
      </c>
      <c r="J158" s="31">
        <v>25</v>
      </c>
      <c r="K158" s="34" t="str">
        <f>HYPERLINK(CONCATENATE("http://www.unionmachinery.com/E-mail/liquidations/20210215-mexico/",TEXT(A158,"000"),".jpg"),"Foto 1")</f>
        <v>Foto 1</v>
      </c>
      <c r="L158" s="35" t="str">
        <f>HYPERLINK(CONCATENATE("http://www.unionmachinery.com/E-mail/liquidations/20210215-mexico/",TEXT(A158,"000"),"-1.jpg"),"Foto 2")</f>
        <v>Foto 2</v>
      </c>
      <c r="M158" s="35" t="str">
        <f>HYPERLINK(CONCATENATE("http://www.unionmachinery.com/E-mail/liquidations/20210215-mexico/",TEXT(A158,"000"),"-2.jpg"),"Foto 3")</f>
        <v>Foto 3</v>
      </c>
      <c r="N158" s="35"/>
      <c r="O158" s="35"/>
      <c r="P158" s="35"/>
      <c r="Q158" s="35"/>
      <c r="R158" s="35"/>
      <c r="S158" s="36"/>
    </row>
    <row r="159" spans="1:19" s="5" customFormat="1" ht="129.6" customHeight="1" x14ac:dyDescent="0.25">
      <c r="A159" s="7">
        <v>305</v>
      </c>
      <c r="B159" s="4" t="s">
        <v>294</v>
      </c>
      <c r="C159" s="3"/>
      <c r="D159" s="10"/>
      <c r="E159" s="3"/>
      <c r="F159" s="4"/>
      <c r="G159" s="31">
        <v>150</v>
      </c>
      <c r="H159" s="31">
        <f t="shared" si="16"/>
        <v>105</v>
      </c>
      <c r="I159" s="31">
        <f t="shared" si="17"/>
        <v>10.5</v>
      </c>
      <c r="J159" s="31">
        <v>25</v>
      </c>
      <c r="K159" s="34" t="str">
        <f>HYPERLINK(CONCATENATE("http://www.unionmachinery.com/E-mail/liquidations/20210215-mexico/",TEXT(A159,"000"),".jpg"),"Foto 1")</f>
        <v>Foto 1</v>
      </c>
      <c r="L159" s="35"/>
      <c r="M159" s="35"/>
      <c r="N159" s="35"/>
      <c r="O159" s="35"/>
      <c r="P159" s="35"/>
      <c r="Q159" s="35"/>
      <c r="R159" s="35"/>
      <c r="S159" s="36"/>
    </row>
    <row r="160" spans="1:19" s="5" customFormat="1" ht="129.6" customHeight="1" x14ac:dyDescent="0.25">
      <c r="A160" s="7">
        <v>310</v>
      </c>
      <c r="B160" s="4" t="s">
        <v>295</v>
      </c>
      <c r="C160" s="3"/>
      <c r="D160" s="3"/>
      <c r="E160" s="3"/>
      <c r="F160" s="4"/>
      <c r="G160" s="31">
        <v>350</v>
      </c>
      <c r="H160" s="31">
        <f t="shared" si="16"/>
        <v>244.99999999999997</v>
      </c>
      <c r="I160" s="31">
        <f t="shared" si="17"/>
        <v>24.5</v>
      </c>
      <c r="J160" s="31">
        <v>20</v>
      </c>
      <c r="K160" s="34" t="str">
        <f>HYPERLINK(CONCATENATE("http://www.unionmachinery.com/E-mail/liquidations/20210215-mexico/",TEXT(A160,"000"),"-1.jpg"),"Foto 1")</f>
        <v>Foto 1</v>
      </c>
      <c r="L160" s="35" t="str">
        <f>HYPERLINK(CONCATENATE("http://www.unionmachinery.com/E-mail/liquidations/20210215-mexico/",TEXT(A160,"000"),"-2.jpg"),"Foto 2")</f>
        <v>Foto 2</v>
      </c>
      <c r="M160" s="35" t="str">
        <f>HYPERLINK(CONCATENATE("http://www.unionmachinery.com/E-mail/liquidations/20210215-mexico/",TEXT(A160,"000"),"-3.jpg"),"Foto 3")</f>
        <v>Foto 3</v>
      </c>
      <c r="N160" s="35" t="str">
        <f>HYPERLINK(CONCATENATE("http://www.unionmachinery.com/E-mail/liquidations/20210215-mexico/",TEXT(A160,"000"),"-4.jpg"),"Foto 4")</f>
        <v>Foto 4</v>
      </c>
      <c r="O160" s="35"/>
      <c r="P160" s="35"/>
      <c r="Q160" s="35"/>
      <c r="R160" s="35"/>
      <c r="S160" s="36"/>
    </row>
    <row r="161" spans="1:19" s="5" customFormat="1" ht="129.6" customHeight="1" x14ac:dyDescent="0.25">
      <c r="A161" s="7">
        <v>311</v>
      </c>
      <c r="B161" s="4" t="s">
        <v>296</v>
      </c>
      <c r="C161" s="3" t="s">
        <v>297</v>
      </c>
      <c r="D161" s="3"/>
      <c r="E161" s="3"/>
      <c r="F161" s="4" t="s">
        <v>16</v>
      </c>
      <c r="G161" s="31">
        <v>450</v>
      </c>
      <c r="H161" s="31">
        <f t="shared" si="16"/>
        <v>315</v>
      </c>
      <c r="I161" s="31">
        <f t="shared" si="17"/>
        <v>31.5</v>
      </c>
      <c r="J161" s="31">
        <v>10</v>
      </c>
      <c r="K161" s="34" t="str">
        <f>HYPERLINK(CONCATENATE("http://www.unionmachinery.com/E-mail/liquidations/20210215-mexico/",TEXT(A161,"000"),".jpg"),"Foto 1")</f>
        <v>Foto 1</v>
      </c>
      <c r="L161" s="35"/>
      <c r="M161" s="35"/>
      <c r="N161" s="35"/>
      <c r="O161" s="35"/>
      <c r="P161" s="35"/>
      <c r="Q161" s="35"/>
      <c r="R161" s="35"/>
      <c r="S161" s="36"/>
    </row>
    <row r="162" spans="1:19" s="5" customFormat="1" ht="129.6" customHeight="1" x14ac:dyDescent="0.25">
      <c r="A162" s="7">
        <v>312</v>
      </c>
      <c r="B162" s="4" t="s">
        <v>298</v>
      </c>
      <c r="C162" s="3"/>
      <c r="D162" s="3">
        <v>4</v>
      </c>
      <c r="E162" s="3"/>
      <c r="F162" s="4"/>
      <c r="G162" s="31">
        <v>50</v>
      </c>
      <c r="H162" s="31">
        <f t="shared" si="16"/>
        <v>35</v>
      </c>
      <c r="I162" s="31">
        <f t="shared" si="17"/>
        <v>3.5</v>
      </c>
      <c r="J162" s="31">
        <v>25</v>
      </c>
      <c r="K162" s="34" t="str">
        <f>HYPERLINK(CONCATENATE("http://www.unionmachinery.com/E-mail/liquidations/20210215-mexico/",TEXT(A162,"000"),"-1.jpg"),"Foto 1")</f>
        <v>Foto 1</v>
      </c>
      <c r="L162" s="35" t="str">
        <f>HYPERLINK(CONCATENATE("http://www.unionmachinery.com/E-mail/liquidations/20210215-mexico/",TEXT(A162,"000"),"-2.jpg"),"Foto 2")</f>
        <v>Foto 2</v>
      </c>
      <c r="M162" s="35"/>
      <c r="N162" s="35"/>
      <c r="O162" s="35"/>
      <c r="P162" s="35"/>
      <c r="Q162" s="35"/>
      <c r="R162" s="35"/>
      <c r="S162" s="36"/>
    </row>
    <row r="163" spans="1:19" s="5" customFormat="1" ht="129.6" customHeight="1" x14ac:dyDescent="0.25">
      <c r="A163" s="7">
        <v>313</v>
      </c>
      <c r="B163" s="4" t="s">
        <v>299</v>
      </c>
      <c r="C163" s="3" t="s">
        <v>300</v>
      </c>
      <c r="D163" s="3">
        <v>5</v>
      </c>
      <c r="E163" s="3"/>
      <c r="F163" s="4" t="s">
        <v>301</v>
      </c>
      <c r="G163" s="31">
        <v>150</v>
      </c>
      <c r="H163" s="31">
        <f t="shared" si="16"/>
        <v>105</v>
      </c>
      <c r="I163" s="31">
        <f t="shared" si="17"/>
        <v>10.5</v>
      </c>
      <c r="J163" s="31">
        <v>15</v>
      </c>
      <c r="K163" s="34" t="str">
        <f>HYPERLINK(CONCATENATE("http://www.unionmachinery.com/E-mail/liquidations/20210215-mexico/",TEXT(A163,"000"),"-1.jpg"),"Foto 1")</f>
        <v>Foto 1</v>
      </c>
      <c r="L163" s="35" t="str">
        <f>HYPERLINK(CONCATENATE("http://www.unionmachinery.com/E-mail/liquidations/20210215-mexico/",TEXT(A163,"000"),"-2.jpg"),"Foto 2")</f>
        <v>Foto 2</v>
      </c>
      <c r="M163" s="35" t="str">
        <f>HYPERLINK(CONCATENATE("http://www.unionmachinery.com/E-mail/liquidations/20210215-mexico/",TEXT(A163,"000"),"-3.jpg"),"Foto 3")</f>
        <v>Foto 3</v>
      </c>
      <c r="N163" s="35"/>
      <c r="O163" s="35"/>
      <c r="P163" s="35"/>
      <c r="Q163" s="35"/>
      <c r="R163" s="35"/>
      <c r="S163" s="36"/>
    </row>
    <row r="164" spans="1:19" s="5" customFormat="1" ht="129.6" customHeight="1" x14ac:dyDescent="0.25">
      <c r="A164" s="7">
        <v>315</v>
      </c>
      <c r="B164" s="16" t="s">
        <v>350</v>
      </c>
      <c r="C164" s="3"/>
      <c r="D164" s="3"/>
      <c r="E164" s="3"/>
      <c r="F164" s="4"/>
      <c r="G164" s="31">
        <v>75</v>
      </c>
      <c r="H164" s="31">
        <f t="shared" si="16"/>
        <v>52.5</v>
      </c>
      <c r="I164" s="31">
        <f t="shared" si="17"/>
        <v>5.25</v>
      </c>
      <c r="J164" s="31">
        <v>10</v>
      </c>
      <c r="K164" s="34" t="str">
        <f>HYPERLINK(CONCATENATE("http://www.unionmachinery.com/E-mail/liquidations/20210215-mexico/",TEXT(A164,"000"),".jpg"),"Foto 1")</f>
        <v>Foto 1</v>
      </c>
      <c r="L164" s="35"/>
      <c r="M164" s="35"/>
      <c r="N164" s="35"/>
      <c r="O164" s="35"/>
      <c r="P164" s="35"/>
      <c r="Q164" s="35"/>
      <c r="R164" s="35"/>
      <c r="S164" s="36"/>
    </row>
    <row r="165" spans="1:19" s="5" customFormat="1" ht="129.6" customHeight="1" x14ac:dyDescent="0.25">
      <c r="A165" s="7">
        <v>316</v>
      </c>
      <c r="B165" s="4" t="s">
        <v>351</v>
      </c>
      <c r="C165" s="3"/>
      <c r="D165" s="3"/>
      <c r="E165" s="3"/>
      <c r="F165" s="4"/>
      <c r="G165" s="31">
        <v>100</v>
      </c>
      <c r="H165" s="31">
        <f t="shared" si="16"/>
        <v>70</v>
      </c>
      <c r="I165" s="31">
        <f t="shared" si="17"/>
        <v>7</v>
      </c>
      <c r="J165" s="31">
        <v>20</v>
      </c>
      <c r="K165" s="34" t="str">
        <f>HYPERLINK(CONCATENATE("http://www.unionmachinery.com/E-mail/liquidations/20210215-mexico/",TEXT(A165,"000"),".jpg"),"Foto 1")</f>
        <v>Foto 1</v>
      </c>
      <c r="L165" s="35"/>
      <c r="M165" s="35"/>
      <c r="N165" s="35"/>
      <c r="O165" s="35"/>
      <c r="P165" s="35"/>
      <c r="Q165" s="35"/>
      <c r="R165" s="35"/>
      <c r="S165" s="36"/>
    </row>
    <row r="166" spans="1:19" s="5" customFormat="1" ht="129.6" customHeight="1" x14ac:dyDescent="0.25">
      <c r="A166" s="7">
        <v>319</v>
      </c>
      <c r="B166" s="4" t="s">
        <v>247</v>
      </c>
      <c r="C166" s="3"/>
      <c r="D166" s="3"/>
      <c r="E166" s="3"/>
      <c r="F166" s="4"/>
      <c r="G166" s="31">
        <v>360</v>
      </c>
      <c r="H166" s="31">
        <f t="shared" si="16"/>
        <v>251.99999999999997</v>
      </c>
      <c r="I166" s="31">
        <f t="shared" si="17"/>
        <v>25.2</v>
      </c>
      <c r="J166" s="31">
        <v>10</v>
      </c>
      <c r="K166" s="34" t="str">
        <f>HYPERLINK(CONCATENATE("http://www.unionmachinery.com/E-mail/liquidations/20210215-mexico/",TEXT(A166,"000"),".jpg"),"Foto 1")</f>
        <v>Foto 1</v>
      </c>
      <c r="L166" s="35"/>
      <c r="M166" s="35"/>
      <c r="N166" s="35"/>
      <c r="O166" s="35"/>
      <c r="P166" s="35"/>
      <c r="Q166" s="35"/>
      <c r="R166" s="35"/>
      <c r="S166" s="36"/>
    </row>
    <row r="167" spans="1:19" s="5" customFormat="1" ht="129.6" customHeight="1" x14ac:dyDescent="0.25">
      <c r="A167" s="7">
        <v>320</v>
      </c>
      <c r="B167" s="4" t="s">
        <v>302</v>
      </c>
      <c r="C167" s="3"/>
      <c r="D167" s="3"/>
      <c r="E167" s="3"/>
      <c r="F167" s="4"/>
      <c r="G167" s="31">
        <v>25</v>
      </c>
      <c r="H167" s="31">
        <f t="shared" si="16"/>
        <v>17.5</v>
      </c>
      <c r="I167" s="31">
        <f t="shared" si="17"/>
        <v>1.75</v>
      </c>
      <c r="J167" s="31">
        <v>10</v>
      </c>
      <c r="K167" s="34" t="str">
        <f>HYPERLINK(CONCATENATE("http://www.unionmachinery.com/E-mail/liquidations/20210215-mexico/",TEXT(A167,"000"),".jpg"),"Foto 1")</f>
        <v>Foto 1</v>
      </c>
      <c r="L167" s="35"/>
      <c r="M167" s="35"/>
      <c r="N167" s="35"/>
      <c r="O167" s="35"/>
      <c r="P167" s="35"/>
      <c r="Q167" s="35"/>
      <c r="R167" s="35"/>
      <c r="S167" s="36"/>
    </row>
    <row r="168" spans="1:19" s="5" customFormat="1" ht="129.6" customHeight="1" x14ac:dyDescent="0.25">
      <c r="A168" s="7">
        <v>322</v>
      </c>
      <c r="B168" s="4" t="s">
        <v>303</v>
      </c>
      <c r="C168" s="3"/>
      <c r="D168" s="3"/>
      <c r="E168" s="3"/>
      <c r="F168" s="4"/>
      <c r="G168" s="31">
        <v>150</v>
      </c>
      <c r="H168" s="31">
        <f t="shared" si="16"/>
        <v>105</v>
      </c>
      <c r="I168" s="31">
        <f t="shared" si="17"/>
        <v>10.5</v>
      </c>
      <c r="J168" s="31">
        <v>25</v>
      </c>
      <c r="K168" s="34" t="str">
        <f>HYPERLINK(CONCATENATE("http://www.unionmachinery.com/E-mail/liquidations/20210215-mexico/",TEXT(A168,"000"),".jpg"),"Foto 1")</f>
        <v>Foto 1</v>
      </c>
      <c r="L168" s="35"/>
      <c r="M168" s="35"/>
      <c r="N168" s="35"/>
      <c r="O168" s="35"/>
      <c r="P168" s="35"/>
      <c r="Q168" s="35"/>
      <c r="R168" s="35"/>
      <c r="S168" s="36"/>
    </row>
    <row r="169" spans="1:19" s="5" customFormat="1" ht="129.6" customHeight="1" x14ac:dyDescent="0.25">
      <c r="A169" s="7">
        <v>323</v>
      </c>
      <c r="B169" s="4" t="s">
        <v>426</v>
      </c>
      <c r="C169" s="3"/>
      <c r="D169" s="3"/>
      <c r="E169" s="3"/>
      <c r="F169" s="4"/>
      <c r="G169" s="31">
        <v>10</v>
      </c>
      <c r="H169" s="31">
        <f t="shared" si="16"/>
        <v>7</v>
      </c>
      <c r="I169" s="31">
        <f t="shared" si="17"/>
        <v>0.70000000000000007</v>
      </c>
      <c r="J169" s="31">
        <v>30</v>
      </c>
      <c r="K169" s="34" t="str">
        <f>HYPERLINK(CONCATENATE("http://www.unionmachinery.com/E-mail/liquidations/20210215-mexico/",TEXT(A169,"000"),"-1.jpg"),"Foto 1")</f>
        <v>Foto 1</v>
      </c>
      <c r="L169" s="35" t="str">
        <f>HYPERLINK(CONCATENATE("http://www.unionmachinery.com/E-mail/liquidations/20210215-mexico/",TEXT(A169,"000"),"-2.jpg"),"Foto 2")</f>
        <v>Foto 2</v>
      </c>
      <c r="M169" s="35" t="str">
        <f>HYPERLINK(CONCATENATE("http://www.unionmachinery.com/E-mail/liquidations/20210215-mexico/",TEXT(A169,"000"),"-3.jpg"),"Foto 3")</f>
        <v>Foto 3</v>
      </c>
      <c r="N169" s="35"/>
      <c r="O169" s="35"/>
      <c r="P169" s="35"/>
      <c r="Q169" s="35"/>
      <c r="R169" s="35"/>
      <c r="S169" s="36"/>
    </row>
    <row r="170" spans="1:19" s="5" customFormat="1" ht="129.6" customHeight="1" x14ac:dyDescent="0.25">
      <c r="A170" s="7">
        <v>327</v>
      </c>
      <c r="B170" s="4" t="s">
        <v>304</v>
      </c>
      <c r="C170" s="3"/>
      <c r="D170" s="3"/>
      <c r="E170" s="3"/>
      <c r="F170" s="4"/>
      <c r="G170" s="31">
        <v>90</v>
      </c>
      <c r="H170" s="31">
        <f t="shared" si="16"/>
        <v>62.999999999999993</v>
      </c>
      <c r="I170" s="31">
        <f t="shared" si="17"/>
        <v>6.3</v>
      </c>
      <c r="J170" s="31">
        <v>40</v>
      </c>
      <c r="K170" s="34" t="str">
        <f>HYPERLINK(CONCATENATE("http://www.unionmachinery.com/E-mail/liquidations/20210215-mexico/",TEXT(A170,"000"),"-1.jpg"),"Foto 1")</f>
        <v>Foto 1</v>
      </c>
      <c r="L170" s="35" t="str">
        <f>HYPERLINK(CONCATENATE("http://www.unionmachinery.com/E-mail/liquidations/20210215-mexico/",TEXT(A170,"000"),"-2.jpg"),"Foto 2")</f>
        <v>Foto 2</v>
      </c>
      <c r="M170" s="35"/>
      <c r="N170" s="35"/>
      <c r="O170" s="35"/>
      <c r="P170" s="35"/>
      <c r="Q170" s="35"/>
      <c r="R170" s="35"/>
      <c r="S170" s="36"/>
    </row>
    <row r="171" spans="1:19" s="5" customFormat="1" ht="129.6" customHeight="1" x14ac:dyDescent="0.25">
      <c r="A171" s="7">
        <v>328</v>
      </c>
      <c r="B171" s="4" t="s">
        <v>447</v>
      </c>
      <c r="C171" s="3"/>
      <c r="D171" s="3"/>
      <c r="E171" s="3"/>
      <c r="F171" s="4"/>
      <c r="G171" s="31">
        <v>600</v>
      </c>
      <c r="H171" s="31">
        <f t="shared" si="16"/>
        <v>420</v>
      </c>
      <c r="I171" s="31">
        <f t="shared" si="17"/>
        <v>42</v>
      </c>
      <c r="J171" s="31">
        <v>45</v>
      </c>
      <c r="K171" s="34" t="str">
        <f>HYPERLINK(CONCATENATE("http://www.unionmachinery.com/E-mail/liquidations/20210215-mexico/",TEXT(A171,"000"),".jpg"),"Foto 1")</f>
        <v>Foto 1</v>
      </c>
      <c r="L171" s="35" t="str">
        <f>HYPERLINK(CONCATENATE("http://www.unionmachinery.com/E-mail/liquidations/20210215-mexico/",TEXT(A171,"000"),"-1.jpg"),"Foto 2")</f>
        <v>Foto 2</v>
      </c>
      <c r="M171" s="35"/>
      <c r="N171" s="35"/>
      <c r="O171" s="35"/>
      <c r="P171" s="35"/>
      <c r="Q171" s="35"/>
      <c r="R171" s="35"/>
      <c r="S171" s="36"/>
    </row>
    <row r="172" spans="1:19" s="5" customFormat="1" ht="129.6" customHeight="1" x14ac:dyDescent="0.25">
      <c r="A172" s="7">
        <v>329</v>
      </c>
      <c r="B172" s="4" t="s">
        <v>305</v>
      </c>
      <c r="C172" s="3"/>
      <c r="D172" s="3"/>
      <c r="E172" s="3"/>
      <c r="F172" s="4"/>
      <c r="G172" s="31">
        <v>40</v>
      </c>
      <c r="H172" s="31">
        <f t="shared" si="16"/>
        <v>28</v>
      </c>
      <c r="I172" s="31">
        <f t="shared" si="17"/>
        <v>2.8000000000000003</v>
      </c>
      <c r="J172" s="31">
        <v>5</v>
      </c>
      <c r="K172" s="34" t="str">
        <f>HYPERLINK(CONCATENATE("http://www.unionmachinery.com/E-mail/liquidations/20210215-mexico/",TEXT(A172,"000"),".jpg"),"Foto 1")</f>
        <v>Foto 1</v>
      </c>
      <c r="L172" s="35"/>
      <c r="M172" s="35"/>
      <c r="N172" s="35"/>
      <c r="O172" s="35"/>
      <c r="P172" s="35"/>
      <c r="Q172" s="35"/>
      <c r="R172" s="35"/>
      <c r="S172" s="36"/>
    </row>
    <row r="173" spans="1:19" s="5" customFormat="1" ht="129.6" customHeight="1" x14ac:dyDescent="0.25">
      <c r="A173" s="7">
        <v>330</v>
      </c>
      <c r="B173" s="4" t="s">
        <v>306</v>
      </c>
      <c r="C173" s="3"/>
      <c r="D173" s="3"/>
      <c r="E173" s="3"/>
      <c r="F173" s="4"/>
      <c r="G173" s="31">
        <v>15</v>
      </c>
      <c r="H173" s="31">
        <f t="shared" si="16"/>
        <v>10.5</v>
      </c>
      <c r="I173" s="31">
        <f t="shared" si="17"/>
        <v>1.05</v>
      </c>
      <c r="J173" s="31">
        <v>5</v>
      </c>
      <c r="K173" s="34" t="str">
        <f>HYPERLINK(CONCATENATE("http://www.unionmachinery.com/E-mail/liquidations/20210215-mexico/",TEXT(A173,"000"),".jpg"),"Foto 1")</f>
        <v>Foto 1</v>
      </c>
      <c r="L173" s="35"/>
      <c r="M173" s="35"/>
      <c r="N173" s="35"/>
      <c r="O173" s="35"/>
      <c r="P173" s="35"/>
      <c r="Q173" s="35"/>
      <c r="R173" s="35"/>
      <c r="S173" s="36"/>
    </row>
    <row r="174" spans="1:19" s="21" customFormat="1" ht="129.6" customHeight="1" x14ac:dyDescent="0.25">
      <c r="A174" s="17">
        <v>335</v>
      </c>
      <c r="B174" s="18" t="s">
        <v>406</v>
      </c>
      <c r="C174" s="19" t="s">
        <v>407</v>
      </c>
      <c r="D174" s="19" t="s">
        <v>408</v>
      </c>
      <c r="E174" s="19"/>
      <c r="F174" s="20"/>
      <c r="G174" s="31">
        <v>125</v>
      </c>
      <c r="H174" s="31">
        <f t="shared" si="16"/>
        <v>87.5</v>
      </c>
      <c r="I174" s="31">
        <f t="shared" si="17"/>
        <v>8.75</v>
      </c>
      <c r="J174" s="31">
        <v>10</v>
      </c>
      <c r="K174" s="34" t="str">
        <f t="shared" ref="K174:K179" si="19">HYPERLINK(CONCATENATE("http://www.unionmachinery.com/E-mail/liquidations/20210215-mexico/",TEXT(A174,"000"),"-1.jpg"),"Foto 1")</f>
        <v>Foto 1</v>
      </c>
      <c r="L174" s="35"/>
      <c r="M174" s="35"/>
      <c r="N174" s="35"/>
      <c r="O174" s="35"/>
      <c r="P174" s="35"/>
      <c r="Q174" s="35"/>
      <c r="R174" s="35"/>
      <c r="S174" s="36"/>
    </row>
    <row r="175" spans="1:19" s="5" customFormat="1" ht="129.6" customHeight="1" x14ac:dyDescent="0.25">
      <c r="A175" s="7">
        <v>336</v>
      </c>
      <c r="B175" s="4" t="s">
        <v>455</v>
      </c>
      <c r="C175" s="3" t="s">
        <v>456</v>
      </c>
      <c r="D175" s="3" t="s">
        <v>457</v>
      </c>
      <c r="E175" s="3"/>
      <c r="F175" s="4">
        <v>115</v>
      </c>
      <c r="G175" s="31">
        <v>800</v>
      </c>
      <c r="H175" s="31">
        <f t="shared" si="16"/>
        <v>560</v>
      </c>
      <c r="I175" s="31">
        <f t="shared" si="17"/>
        <v>56</v>
      </c>
      <c r="J175" s="31">
        <v>25</v>
      </c>
      <c r="K175" s="34" t="str">
        <f t="shared" si="19"/>
        <v>Foto 1</v>
      </c>
      <c r="L175" s="35"/>
      <c r="M175" s="35"/>
      <c r="N175" s="35"/>
      <c r="O175" s="35"/>
      <c r="P175" s="35"/>
      <c r="Q175" s="35"/>
      <c r="R175" s="35"/>
      <c r="S175" s="36"/>
    </row>
    <row r="176" spans="1:19" s="21" customFormat="1" ht="129.6" customHeight="1" x14ac:dyDescent="0.25">
      <c r="A176" s="17">
        <v>337</v>
      </c>
      <c r="B176" s="22" t="s">
        <v>409</v>
      </c>
      <c r="C176" s="19" t="s">
        <v>410</v>
      </c>
      <c r="D176" s="19"/>
      <c r="E176" s="19"/>
      <c r="F176" s="20"/>
      <c r="G176" s="31">
        <v>300</v>
      </c>
      <c r="H176" s="31">
        <f t="shared" si="16"/>
        <v>210</v>
      </c>
      <c r="I176" s="31">
        <f t="shared" si="17"/>
        <v>21</v>
      </c>
      <c r="J176" s="31">
        <v>25</v>
      </c>
      <c r="K176" s="34" t="str">
        <f t="shared" si="19"/>
        <v>Foto 1</v>
      </c>
      <c r="L176" s="35"/>
      <c r="M176" s="35"/>
      <c r="N176" s="35"/>
      <c r="O176" s="35"/>
      <c r="P176" s="35"/>
      <c r="Q176" s="35"/>
      <c r="R176" s="35"/>
      <c r="S176" s="36"/>
    </row>
    <row r="177" spans="1:19" s="21" customFormat="1" ht="129.6" customHeight="1" x14ac:dyDescent="0.25">
      <c r="A177" s="17">
        <v>338</v>
      </c>
      <c r="B177" s="18" t="s">
        <v>411</v>
      </c>
      <c r="C177" s="19" t="s">
        <v>446</v>
      </c>
      <c r="D177" s="19" t="s">
        <v>412</v>
      </c>
      <c r="E177" s="19"/>
      <c r="F177" s="20"/>
      <c r="G177" s="31">
        <v>700</v>
      </c>
      <c r="H177" s="31">
        <f t="shared" si="16"/>
        <v>489.99999999999994</v>
      </c>
      <c r="I177" s="31">
        <f t="shared" si="17"/>
        <v>49</v>
      </c>
      <c r="J177" s="31">
        <v>10</v>
      </c>
      <c r="K177" s="34" t="str">
        <f t="shared" si="19"/>
        <v>Foto 1</v>
      </c>
      <c r="L177" s="35"/>
      <c r="M177" s="35"/>
      <c r="N177" s="35"/>
      <c r="O177" s="35"/>
      <c r="P177" s="35"/>
      <c r="Q177" s="35"/>
      <c r="R177" s="35"/>
      <c r="S177" s="36"/>
    </row>
    <row r="178" spans="1:19" s="21" customFormat="1" ht="129.6" customHeight="1" x14ac:dyDescent="0.25">
      <c r="A178" s="17">
        <v>339</v>
      </c>
      <c r="B178" s="23" t="s">
        <v>413</v>
      </c>
      <c r="C178" s="19" t="s">
        <v>414</v>
      </c>
      <c r="D178" s="19" t="s">
        <v>415</v>
      </c>
      <c r="E178" s="19"/>
      <c r="F178" s="20"/>
      <c r="G178" s="31">
        <v>250</v>
      </c>
      <c r="H178" s="31">
        <f t="shared" si="16"/>
        <v>175</v>
      </c>
      <c r="I178" s="31">
        <f t="shared" si="17"/>
        <v>17.5</v>
      </c>
      <c r="J178" s="31">
        <v>10</v>
      </c>
      <c r="K178" s="34" t="str">
        <f t="shared" si="19"/>
        <v>Foto 1</v>
      </c>
      <c r="L178" s="35"/>
      <c r="M178" s="35"/>
      <c r="N178" s="35"/>
      <c r="O178" s="35"/>
      <c r="P178" s="35"/>
      <c r="Q178" s="35"/>
      <c r="R178" s="35"/>
      <c r="S178" s="36"/>
    </row>
    <row r="179" spans="1:19" s="21" customFormat="1" ht="129.6" customHeight="1" x14ac:dyDescent="0.25">
      <c r="A179" s="7">
        <v>340</v>
      </c>
      <c r="B179" s="23" t="s">
        <v>434</v>
      </c>
      <c r="C179" s="19" t="s">
        <v>433</v>
      </c>
      <c r="D179" s="19"/>
      <c r="E179" s="19"/>
      <c r="F179" s="20"/>
      <c r="G179" s="31">
        <v>1000</v>
      </c>
      <c r="H179" s="31">
        <f t="shared" si="16"/>
        <v>700</v>
      </c>
      <c r="I179" s="31">
        <f t="shared" si="17"/>
        <v>70</v>
      </c>
      <c r="J179" s="31">
        <v>15</v>
      </c>
      <c r="K179" s="34" t="str">
        <f t="shared" si="19"/>
        <v>Foto 1</v>
      </c>
      <c r="L179" s="35"/>
      <c r="M179" s="35"/>
      <c r="N179" s="35"/>
      <c r="O179" s="35"/>
      <c r="P179" s="35"/>
      <c r="Q179" s="35"/>
      <c r="R179" s="35"/>
      <c r="S179" s="36"/>
    </row>
    <row r="180" spans="1:19" s="21" customFormat="1" ht="129.6" customHeight="1" x14ac:dyDescent="0.25">
      <c r="A180" s="7">
        <v>342</v>
      </c>
      <c r="B180" s="18" t="s">
        <v>435</v>
      </c>
      <c r="C180" s="19" t="s">
        <v>136</v>
      </c>
      <c r="D180" s="19"/>
      <c r="E180" s="19"/>
      <c r="F180" s="20"/>
      <c r="G180" s="31">
        <v>2450</v>
      </c>
      <c r="H180" s="31">
        <v>2450</v>
      </c>
      <c r="I180" s="31">
        <f t="shared" si="17"/>
        <v>245</v>
      </c>
      <c r="J180" s="31">
        <v>40</v>
      </c>
      <c r="K180" s="34" t="str">
        <f t="shared" ref="K180:K185" si="20">HYPERLINK(CONCATENATE("http://www.unionmachinery.com/E-mail/liquidations/20210215-mexico/",TEXT(A180,"000"),".jpg"),"Foto 1")</f>
        <v>Foto 1</v>
      </c>
      <c r="L180" s="35" t="str">
        <f>HYPERLINK(CONCATENATE("http://www.unionmachinery.com/E-mail/liquidations/20210215-mexico/",TEXT(A180,"000"),"-1.jpg"),"Foto 2")</f>
        <v>Foto 2</v>
      </c>
      <c r="M180" s="35"/>
      <c r="N180" s="35"/>
      <c r="O180" s="35"/>
      <c r="P180" s="35"/>
      <c r="Q180" s="35"/>
      <c r="R180" s="35"/>
      <c r="S180" s="36"/>
    </row>
    <row r="181" spans="1:19" s="21" customFormat="1" ht="129.6" customHeight="1" x14ac:dyDescent="0.25">
      <c r="A181" s="17">
        <v>343</v>
      </c>
      <c r="B181" s="26" t="s">
        <v>416</v>
      </c>
      <c r="C181" s="19" t="s">
        <v>417</v>
      </c>
      <c r="D181" s="19" t="s">
        <v>418</v>
      </c>
      <c r="E181" s="19"/>
      <c r="F181" s="20"/>
      <c r="G181" s="31">
        <v>125</v>
      </c>
      <c r="H181" s="31">
        <f t="shared" si="16"/>
        <v>87.5</v>
      </c>
      <c r="I181" s="31">
        <f t="shared" si="17"/>
        <v>8.75</v>
      </c>
      <c r="J181" s="31">
        <v>25</v>
      </c>
      <c r="K181" s="34" t="str">
        <f t="shared" si="20"/>
        <v>Foto 1</v>
      </c>
      <c r="L181" s="35"/>
      <c r="M181" s="35"/>
      <c r="N181" s="35"/>
      <c r="O181" s="35"/>
      <c r="P181" s="35"/>
      <c r="Q181" s="35"/>
      <c r="R181" s="35"/>
      <c r="S181" s="36"/>
    </row>
    <row r="182" spans="1:19" s="5" customFormat="1" ht="129.6" customHeight="1" x14ac:dyDescent="0.25">
      <c r="A182" s="7">
        <v>345</v>
      </c>
      <c r="B182" s="4" t="s">
        <v>436</v>
      </c>
      <c r="C182" s="3" t="s">
        <v>437</v>
      </c>
      <c r="D182" s="3"/>
      <c r="E182" s="3"/>
      <c r="F182" s="4"/>
      <c r="G182" s="31">
        <v>1400</v>
      </c>
      <c r="H182" s="31">
        <f t="shared" si="16"/>
        <v>979.99999999999989</v>
      </c>
      <c r="I182" s="31">
        <f t="shared" si="17"/>
        <v>98</v>
      </c>
      <c r="J182" s="31">
        <v>20</v>
      </c>
      <c r="K182" s="34" t="str">
        <f t="shared" si="20"/>
        <v>Foto 1</v>
      </c>
      <c r="L182" s="35" t="str">
        <f>HYPERLINK(CONCATENATE("http://www.unionmachinery.com/E-mail/liquidations/20210215-mexico/",TEXT(A182,"000"),"-1.jpg"),"Foto 2")</f>
        <v>Foto 2</v>
      </c>
      <c r="M182" s="35" t="str">
        <f>HYPERLINK(CONCATENATE("http://www.unionmachinery.com/E-mail/liquidations/20210215-mexico/",TEXT(A182,"000"),"-2.jpg"),"Foto 3")</f>
        <v>Foto 3</v>
      </c>
      <c r="N182" s="35"/>
      <c r="O182" s="35"/>
      <c r="P182" s="35"/>
      <c r="Q182" s="35"/>
      <c r="R182" s="35"/>
      <c r="S182" s="36"/>
    </row>
    <row r="183" spans="1:19" s="5" customFormat="1" ht="129.6" customHeight="1" x14ac:dyDescent="0.25">
      <c r="A183" s="7">
        <v>346</v>
      </c>
      <c r="B183" s="4" t="s">
        <v>438</v>
      </c>
      <c r="C183" s="3" t="s">
        <v>439</v>
      </c>
      <c r="D183" s="3"/>
      <c r="E183" s="3"/>
      <c r="F183" s="4"/>
      <c r="G183" s="31">
        <v>6000</v>
      </c>
      <c r="H183" s="31">
        <f t="shared" si="16"/>
        <v>4200</v>
      </c>
      <c r="I183" s="31">
        <f t="shared" si="17"/>
        <v>420</v>
      </c>
      <c r="J183" s="31">
        <v>25</v>
      </c>
      <c r="K183" s="34" t="str">
        <f t="shared" si="20"/>
        <v>Foto 1</v>
      </c>
      <c r="L183" s="35" t="str">
        <f>HYPERLINK(CONCATENATE("http://www.unionmachinery.com/E-mail/liquidations/20210215-mexico/",TEXT(A183,"000"),"-1.jpg"),"Foto 2")</f>
        <v>Foto 2</v>
      </c>
      <c r="M183" s="35"/>
      <c r="N183" s="35"/>
      <c r="O183" s="35"/>
      <c r="P183" s="35"/>
      <c r="Q183" s="35"/>
      <c r="R183" s="35"/>
      <c r="S183" s="36"/>
    </row>
    <row r="184" spans="1:19" s="5" customFormat="1" ht="129.6" customHeight="1" x14ac:dyDescent="0.25">
      <c r="A184" s="7">
        <v>347</v>
      </c>
      <c r="B184" s="4" t="s">
        <v>440</v>
      </c>
      <c r="C184" s="3" t="s">
        <v>441</v>
      </c>
      <c r="D184" s="3"/>
      <c r="E184" s="3"/>
      <c r="F184" s="4"/>
      <c r="G184" s="31">
        <v>750</v>
      </c>
      <c r="H184" s="31">
        <f t="shared" si="16"/>
        <v>525</v>
      </c>
      <c r="I184" s="31">
        <f t="shared" si="17"/>
        <v>52.5</v>
      </c>
      <c r="J184" s="31">
        <v>20</v>
      </c>
      <c r="K184" s="34" t="str">
        <f t="shared" si="20"/>
        <v>Foto 1</v>
      </c>
      <c r="L184" s="35" t="str">
        <f>HYPERLINK(CONCATENATE("http://www.unionmachinery.com/E-mail/liquidations/20210215-mexico/",TEXT(A184,"000"),"-1.jpg"),"Foto 2")</f>
        <v>Foto 2</v>
      </c>
      <c r="M184" s="35"/>
      <c r="N184" s="35"/>
      <c r="O184" s="35"/>
      <c r="P184" s="35"/>
      <c r="Q184" s="35"/>
      <c r="R184" s="35"/>
      <c r="S184" s="36"/>
    </row>
    <row r="185" spans="1:19" s="5" customFormat="1" ht="129.6" customHeight="1" x14ac:dyDescent="0.25">
      <c r="A185" s="7">
        <v>348</v>
      </c>
      <c r="B185" s="4" t="s">
        <v>442</v>
      </c>
      <c r="C185" s="3" t="s">
        <v>443</v>
      </c>
      <c r="D185" s="3"/>
      <c r="E185" s="3"/>
      <c r="F185" s="4"/>
      <c r="G185" s="31">
        <v>1200</v>
      </c>
      <c r="H185" s="31">
        <f t="shared" si="16"/>
        <v>840</v>
      </c>
      <c r="I185" s="31">
        <f t="shared" si="17"/>
        <v>84</v>
      </c>
      <c r="J185" s="31">
        <v>20</v>
      </c>
      <c r="K185" s="34" t="str">
        <f t="shared" si="20"/>
        <v>Foto 1</v>
      </c>
      <c r="L185" s="35" t="str">
        <f>HYPERLINK(CONCATENATE("http://www.unionmachinery.com/E-mail/liquidations/20210215-mexico/",TEXT(A185,"000"),"-1.jpg"),"Foto 2")</f>
        <v>Foto 2</v>
      </c>
      <c r="M185" s="35" t="str">
        <f>HYPERLINK(CONCATENATE("http://www.unionmachinery.com/E-mail/liquidations/20210215-mexico/",TEXT(A185,"000"),"-2.jpg"),"Foto 3")</f>
        <v>Foto 3</v>
      </c>
      <c r="N185" s="35"/>
      <c r="O185" s="35"/>
      <c r="P185" s="35"/>
      <c r="Q185" s="35"/>
      <c r="R185" s="35"/>
      <c r="S185" s="36"/>
    </row>
    <row r="186" spans="1:19" s="5" customFormat="1" ht="129.6" customHeight="1" x14ac:dyDescent="0.25">
      <c r="A186" s="7">
        <v>350</v>
      </c>
      <c r="B186" s="4" t="s">
        <v>444</v>
      </c>
      <c r="C186" s="3" t="s">
        <v>445</v>
      </c>
      <c r="D186" s="3"/>
      <c r="E186" s="3"/>
      <c r="F186" s="4"/>
      <c r="G186" s="31">
        <v>1200</v>
      </c>
      <c r="H186" s="31">
        <f t="shared" si="16"/>
        <v>840</v>
      </c>
      <c r="I186" s="31">
        <f t="shared" si="17"/>
        <v>84</v>
      </c>
      <c r="J186" s="31">
        <v>150</v>
      </c>
      <c r="K186" s="34"/>
      <c r="L186" s="35"/>
      <c r="M186" s="35"/>
      <c r="N186" s="35"/>
      <c r="O186" s="35"/>
      <c r="P186" s="35"/>
      <c r="Q186" s="35"/>
      <c r="R186" s="35"/>
      <c r="S186" s="36"/>
    </row>
    <row r="187" spans="1:19" s="5" customFormat="1" ht="129.6" customHeight="1" x14ac:dyDescent="0.25">
      <c r="A187" s="7">
        <v>351</v>
      </c>
      <c r="B187" s="4" t="s">
        <v>307</v>
      </c>
      <c r="C187" s="3" t="s">
        <v>308</v>
      </c>
      <c r="D187" s="3" t="s">
        <v>309</v>
      </c>
      <c r="E187" s="3"/>
      <c r="F187" s="4" t="s">
        <v>310</v>
      </c>
      <c r="G187" s="31">
        <v>1200</v>
      </c>
      <c r="H187" s="31">
        <f t="shared" si="16"/>
        <v>840</v>
      </c>
      <c r="I187" s="31">
        <f t="shared" si="17"/>
        <v>84</v>
      </c>
      <c r="J187" s="31">
        <v>15</v>
      </c>
      <c r="K187" s="34" t="str">
        <f>HYPERLINK(CONCATENATE("http://www.unionmachinery.com/E-mail/liquidations/20210215-mexico/",TEXT(A187,"000"),".jpg"),"Foto 1")</f>
        <v>Foto 1</v>
      </c>
      <c r="L187" s="35"/>
      <c r="M187" s="35"/>
      <c r="N187" s="35"/>
      <c r="O187" s="35"/>
      <c r="P187" s="35"/>
      <c r="Q187" s="35"/>
      <c r="R187" s="35"/>
      <c r="S187" s="36"/>
    </row>
    <row r="188" spans="1:19" s="5" customFormat="1" ht="129.6" customHeight="1" x14ac:dyDescent="0.25">
      <c r="A188" s="7">
        <v>353</v>
      </c>
      <c r="B188" s="4" t="s">
        <v>311</v>
      </c>
      <c r="C188" s="3"/>
      <c r="D188" s="3">
        <v>10</v>
      </c>
      <c r="E188" s="3"/>
      <c r="F188" s="4"/>
      <c r="G188" s="31">
        <v>200</v>
      </c>
      <c r="H188" s="31">
        <f t="shared" si="16"/>
        <v>140</v>
      </c>
      <c r="I188" s="31">
        <f t="shared" si="17"/>
        <v>14</v>
      </c>
      <c r="J188" s="31">
        <v>10</v>
      </c>
      <c r="K188" s="34" t="str">
        <f>HYPERLINK(CONCATENATE("http://www.unionmachinery.com/E-mail/liquidations/20210215-mexico/",TEXT(A188,"000"),".jpg"),"Foto 1")</f>
        <v>Foto 1</v>
      </c>
      <c r="L188" s="35"/>
      <c r="M188" s="35"/>
      <c r="N188" s="35"/>
      <c r="O188" s="35"/>
      <c r="P188" s="35"/>
      <c r="Q188" s="35"/>
      <c r="R188" s="35"/>
      <c r="S188" s="36"/>
    </row>
    <row r="189" spans="1:19" s="5" customFormat="1" ht="129.6" customHeight="1" x14ac:dyDescent="0.25">
      <c r="A189" s="7">
        <v>354</v>
      </c>
      <c r="B189" s="4" t="s">
        <v>427</v>
      </c>
      <c r="C189" s="3"/>
      <c r="D189" s="3"/>
      <c r="E189" s="3"/>
      <c r="F189" s="4"/>
      <c r="G189" s="31">
        <v>25</v>
      </c>
      <c r="H189" s="31">
        <f t="shared" si="16"/>
        <v>17.5</v>
      </c>
      <c r="I189" s="31">
        <f t="shared" si="17"/>
        <v>1.75</v>
      </c>
      <c r="J189" s="31">
        <v>25</v>
      </c>
      <c r="K189" s="34"/>
      <c r="L189" s="35"/>
      <c r="M189" s="35"/>
      <c r="N189" s="35"/>
      <c r="O189" s="35"/>
      <c r="P189" s="35"/>
      <c r="Q189" s="35"/>
      <c r="R189" s="35"/>
      <c r="S189" s="36"/>
    </row>
    <row r="190" spans="1:19" s="5" customFormat="1" ht="129.6" customHeight="1" x14ac:dyDescent="0.25">
      <c r="A190" s="7">
        <v>357</v>
      </c>
      <c r="B190" s="4" t="s">
        <v>355</v>
      </c>
      <c r="C190" s="3" t="s">
        <v>112</v>
      </c>
      <c r="D190" s="3">
        <v>100</v>
      </c>
      <c r="E190" s="3"/>
      <c r="F190" s="4" t="s">
        <v>312</v>
      </c>
      <c r="G190" s="31">
        <v>50</v>
      </c>
      <c r="H190" s="31">
        <f t="shared" si="16"/>
        <v>35</v>
      </c>
      <c r="I190" s="31">
        <f t="shared" si="17"/>
        <v>3.5</v>
      </c>
      <c r="J190" s="31">
        <v>10</v>
      </c>
      <c r="K190" s="34" t="str">
        <f>HYPERLINK(CONCATENATE("http://www.unionmachinery.com/E-mail/liquidations/20210215-mexico/",TEXT(A190,"000"),".jpg"),"Foto 1")</f>
        <v>Foto 1</v>
      </c>
      <c r="L190" s="35"/>
      <c r="M190" s="35"/>
      <c r="N190" s="35"/>
      <c r="O190" s="35"/>
      <c r="P190" s="35"/>
      <c r="Q190" s="35"/>
      <c r="R190" s="35"/>
      <c r="S190" s="36"/>
    </row>
    <row r="191" spans="1:19" s="5" customFormat="1" ht="129.6" customHeight="1" x14ac:dyDescent="0.25">
      <c r="A191" s="7">
        <v>358</v>
      </c>
      <c r="B191" s="4" t="s">
        <v>356</v>
      </c>
      <c r="C191" s="3" t="s">
        <v>313</v>
      </c>
      <c r="D191" s="3"/>
      <c r="E191" s="3">
        <v>4010</v>
      </c>
      <c r="F191" s="4" t="s">
        <v>314</v>
      </c>
      <c r="G191" s="31">
        <v>15</v>
      </c>
      <c r="H191" s="31">
        <f t="shared" si="16"/>
        <v>10.5</v>
      </c>
      <c r="I191" s="31">
        <f t="shared" si="17"/>
        <v>1.05</v>
      </c>
      <c r="J191" s="31">
        <v>10</v>
      </c>
      <c r="K191" s="34" t="str">
        <f>HYPERLINK(CONCATENATE("http://www.unionmachinery.com/E-mail/liquidations/20210215-mexico/",TEXT(A191,"000"),".jpg"),"Foto 1")</f>
        <v>Foto 1</v>
      </c>
      <c r="L191" s="35"/>
      <c r="M191" s="35"/>
      <c r="N191" s="35"/>
      <c r="O191" s="35"/>
      <c r="P191" s="35"/>
      <c r="Q191" s="35"/>
      <c r="R191" s="35"/>
      <c r="S191" s="36"/>
    </row>
    <row r="192" spans="1:19" s="5" customFormat="1" ht="129.6" customHeight="1" x14ac:dyDescent="0.25">
      <c r="A192" s="7">
        <v>359</v>
      </c>
      <c r="B192" s="4" t="s">
        <v>357</v>
      </c>
      <c r="C192" s="3" t="s">
        <v>112</v>
      </c>
      <c r="D192" s="3" t="s">
        <v>315</v>
      </c>
      <c r="E192" s="3">
        <v>62068</v>
      </c>
      <c r="F192" s="4" t="s">
        <v>316</v>
      </c>
      <c r="G192" s="31">
        <v>15</v>
      </c>
      <c r="H192" s="31">
        <f t="shared" si="16"/>
        <v>10.5</v>
      </c>
      <c r="I192" s="31">
        <f t="shared" si="17"/>
        <v>1.05</v>
      </c>
      <c r="J192" s="31">
        <v>10</v>
      </c>
      <c r="K192" s="34" t="str">
        <f>HYPERLINK(CONCATENATE("http://www.unionmachinery.com/E-mail/liquidations/20210215-mexico/",TEXT(A192,"000"),".jpg"),"Foto 1")</f>
        <v>Foto 1</v>
      </c>
      <c r="L192" s="35"/>
      <c r="M192" s="35"/>
      <c r="N192" s="35"/>
      <c r="O192" s="35"/>
      <c r="P192" s="35"/>
      <c r="Q192" s="35"/>
      <c r="R192" s="35"/>
      <c r="S192" s="36"/>
    </row>
    <row r="193" spans="1:19" s="5" customFormat="1" ht="129.6" customHeight="1" x14ac:dyDescent="0.25">
      <c r="A193" s="7">
        <v>360</v>
      </c>
      <c r="B193" s="4" t="s">
        <v>370</v>
      </c>
      <c r="C193" s="3"/>
      <c r="D193" s="3"/>
      <c r="E193" s="3"/>
      <c r="F193" s="4"/>
      <c r="G193" s="31">
        <v>250</v>
      </c>
      <c r="H193" s="31">
        <f t="shared" si="16"/>
        <v>175</v>
      </c>
      <c r="I193" s="31">
        <f t="shared" si="17"/>
        <v>17.5</v>
      </c>
      <c r="J193" s="31">
        <v>40</v>
      </c>
      <c r="K193" s="34" t="str">
        <f>HYPERLINK(CONCATENATE("http://www.unionmachinery.com/E-mail/liquidations/20210215-mexico/",TEXT(A193,"000"),"-1.jpg"),"Foto 1")</f>
        <v>Foto 1</v>
      </c>
      <c r="L193" s="35" t="str">
        <f>HYPERLINK(CONCATENATE("http://www.unionmachinery.com/E-mail/liquidations/20210215-mexico/",TEXT(A193,"000"),"-2.jpg"),"Foto 2")</f>
        <v>Foto 2</v>
      </c>
      <c r="M193" s="35" t="str">
        <f>HYPERLINK(CONCATENATE("http://www.unionmachinery.com/E-mail/liquidations/20210215-mexico/",TEXT(A193,"000"),"-3.jpg"),"Foto 3")</f>
        <v>Foto 3</v>
      </c>
      <c r="N193" s="35" t="str">
        <f>HYPERLINK(CONCATENATE("http://www.unionmachinery.com/E-mail/liquidations/20210215-mexico/",TEXT(A193,"000"),"-4.jpg"),"Foto 4")</f>
        <v>Foto 4</v>
      </c>
      <c r="O193" s="35"/>
      <c r="P193" s="35"/>
      <c r="Q193" s="35"/>
      <c r="R193" s="35"/>
      <c r="S193" s="36"/>
    </row>
    <row r="194" spans="1:19" s="5" customFormat="1" ht="129.6" customHeight="1" x14ac:dyDescent="0.25">
      <c r="A194" s="7">
        <v>361</v>
      </c>
      <c r="B194" s="4" t="s">
        <v>317</v>
      </c>
      <c r="C194" s="3"/>
      <c r="D194" s="3"/>
      <c r="E194" s="3"/>
      <c r="F194" s="4"/>
      <c r="G194" s="31">
        <v>150</v>
      </c>
      <c r="H194" s="31">
        <f t="shared" si="16"/>
        <v>105</v>
      </c>
      <c r="I194" s="31">
        <f t="shared" si="17"/>
        <v>10.5</v>
      </c>
      <c r="J194" s="31">
        <v>20</v>
      </c>
      <c r="K194" s="34" t="str">
        <f>HYPERLINK(CONCATENATE("http://www.unionmachinery.com/E-mail/liquidations/20210215-mexico/",TEXT(A194,"000"),"-1.jpg"),"Foto 1")</f>
        <v>Foto 1</v>
      </c>
      <c r="L194" s="35" t="str">
        <f>HYPERLINK(CONCATENATE("http://www.unionmachinery.com/E-mail/liquidations/20210215-mexico/",TEXT(A194,"000"),"-2.jpg"),"Foto 2")</f>
        <v>Foto 2</v>
      </c>
      <c r="M194" s="35" t="str">
        <f>HYPERLINK(CONCATENATE("http://www.unionmachinery.com/E-mail/liquidations/20210215-mexico/",TEXT(A194,"000"),"-3.jpg"),"Foto 3")</f>
        <v>Foto 3</v>
      </c>
      <c r="N194" s="35" t="str">
        <f>HYPERLINK(CONCATENATE("http://www.unionmachinery.com/E-mail/liquidations/20210215-mexico/",TEXT(A194,"000"),"-4.jpg"),"Foto 4")</f>
        <v>Foto 4</v>
      </c>
      <c r="O194" s="35" t="str">
        <f>HYPERLINK(CONCATENATE("http://www.unionmachinery.com/E-mail/liquidations/20210215-mexico/",TEXT(A194,"000"),"-5.jpg"),"Foto 5")</f>
        <v>Foto 5</v>
      </c>
      <c r="P194" s="35"/>
      <c r="Q194" s="35"/>
      <c r="R194" s="35"/>
      <c r="S194" s="36"/>
    </row>
    <row r="195" spans="1:19" s="5" customFormat="1" ht="129.6" customHeight="1" x14ac:dyDescent="0.25">
      <c r="A195" s="7">
        <v>362</v>
      </c>
      <c r="B195" s="4" t="s">
        <v>318</v>
      </c>
      <c r="C195" s="3"/>
      <c r="D195" s="3"/>
      <c r="E195" s="3"/>
      <c r="F195" s="4"/>
      <c r="G195" s="31">
        <v>500</v>
      </c>
      <c r="H195" s="31">
        <f t="shared" si="16"/>
        <v>350</v>
      </c>
      <c r="I195" s="31">
        <f t="shared" si="17"/>
        <v>35</v>
      </c>
      <c r="J195" s="31" t="s">
        <v>453</v>
      </c>
      <c r="K195" s="34" t="str">
        <f>HYPERLINK(CONCATENATE("http://www.unionmachinery.com/E-mail/liquidations/20210215-mexico/",TEXT(A195,"000"),"-1.jpg"),"Foto 1")</f>
        <v>Foto 1</v>
      </c>
      <c r="L195" s="35" t="str">
        <f>HYPERLINK(CONCATENATE("http://www.unionmachinery.com/E-mail/liquidations/20210215-mexico/",TEXT(A195,"000"),"-2.jpg"),"Foto 2")</f>
        <v>Foto 2</v>
      </c>
      <c r="M195" s="35" t="str">
        <f>HYPERLINK(CONCATENATE("http://www.unionmachinery.com/E-mail/liquidations/20210215-mexico/",TEXT(A195,"000"),"-3.jpg"),"Foto 3")</f>
        <v>Foto 3</v>
      </c>
      <c r="N195" s="35" t="str">
        <f>HYPERLINK(CONCATENATE("http://www.unionmachinery.com/E-mail/liquidations/20210215-mexico/",TEXT(A195,"000"),"-4.jpg"),"Foto 4")</f>
        <v>Foto 4</v>
      </c>
      <c r="O195" s="35" t="str">
        <f>HYPERLINK(CONCATENATE("http://www.unionmachinery.com/E-mail/liquidations/20210215-mexico/",TEXT(A195,"000"),"-5.jpg"),"Foto 5")</f>
        <v>Foto 5</v>
      </c>
      <c r="P195" s="35"/>
      <c r="Q195" s="35"/>
      <c r="R195" s="35"/>
      <c r="S195" s="36"/>
    </row>
    <row r="196" spans="1:19" s="5" customFormat="1" ht="129.6" customHeight="1" x14ac:dyDescent="0.25">
      <c r="A196" s="7">
        <v>366</v>
      </c>
      <c r="B196" s="4" t="s">
        <v>319</v>
      </c>
      <c r="C196" s="3" t="s">
        <v>320</v>
      </c>
      <c r="D196" s="3" t="s">
        <v>321</v>
      </c>
      <c r="E196" s="3" t="s">
        <v>322</v>
      </c>
      <c r="F196" s="4" t="s">
        <v>323</v>
      </c>
      <c r="G196" s="31">
        <v>40</v>
      </c>
      <c r="H196" s="31">
        <f t="shared" si="16"/>
        <v>28</v>
      </c>
      <c r="I196" s="31">
        <f t="shared" si="17"/>
        <v>2.8000000000000003</v>
      </c>
      <c r="J196" s="31">
        <v>5</v>
      </c>
      <c r="K196" s="34" t="str">
        <f>HYPERLINK(CONCATENATE("http://www.unionmachinery.com/E-mail/liquidations/20210215-mexico/",TEXT(A196,"000"),".jpg"),"Foto 1")</f>
        <v>Foto 1</v>
      </c>
      <c r="L196" s="35"/>
      <c r="M196" s="35"/>
      <c r="N196" s="35"/>
      <c r="O196" s="35"/>
      <c r="P196" s="35"/>
      <c r="Q196" s="35"/>
      <c r="R196" s="35"/>
      <c r="S196" s="36"/>
    </row>
    <row r="197" spans="1:19" s="5" customFormat="1" ht="129.6" customHeight="1" x14ac:dyDescent="0.25">
      <c r="A197" s="43">
        <v>367</v>
      </c>
      <c r="B197" s="4" t="s">
        <v>324</v>
      </c>
      <c r="C197" s="3"/>
      <c r="D197" s="3"/>
      <c r="E197" s="3"/>
      <c r="F197" s="4"/>
      <c r="G197" s="45">
        <v>150</v>
      </c>
      <c r="H197" s="45">
        <f t="shared" ref="H197:H230" si="21">G197*0.7</f>
        <v>105</v>
      </c>
      <c r="I197" s="31">
        <f t="shared" si="17"/>
        <v>10.5</v>
      </c>
      <c r="J197" s="45">
        <v>50</v>
      </c>
      <c r="K197" s="34" t="str">
        <f>HYPERLINK(CONCATENATE("http://www.unionmachinery.com/E-mail/liquidations/20210215-mexico/",TEXT(A197,"000"),"-1.jpg"),"Foto 1")</f>
        <v>Foto 1</v>
      </c>
      <c r="L197" s="35" t="str">
        <f>HYPERLINK(CONCATENATE("http://www.unionmachinery.com/E-mail/liquidations/20210215-mexico/",TEXT(A197,"000"),"-2.jpg"),"Foto 2")</f>
        <v>Foto 2</v>
      </c>
      <c r="M197" s="35"/>
      <c r="N197" s="35"/>
      <c r="O197" s="35"/>
      <c r="P197" s="35"/>
      <c r="Q197" s="35"/>
      <c r="R197" s="35"/>
      <c r="S197" s="36"/>
    </row>
    <row r="198" spans="1:19" s="5" customFormat="1" ht="129.6" customHeight="1" x14ac:dyDescent="0.25">
      <c r="A198" s="44"/>
      <c r="B198" s="4" t="s">
        <v>325</v>
      </c>
      <c r="C198" s="3"/>
      <c r="D198" s="3"/>
      <c r="E198" s="3"/>
      <c r="F198" s="4"/>
      <c r="G198" s="49"/>
      <c r="H198" s="49">
        <f t="shared" si="21"/>
        <v>0</v>
      </c>
      <c r="I198" s="31">
        <f t="shared" si="17"/>
        <v>0</v>
      </c>
      <c r="J198" s="49"/>
      <c r="K198" s="34"/>
      <c r="L198" s="35"/>
      <c r="M198" s="35"/>
      <c r="N198" s="35"/>
      <c r="O198" s="35"/>
      <c r="P198" s="35"/>
      <c r="Q198" s="35"/>
      <c r="R198" s="35"/>
      <c r="S198" s="36"/>
    </row>
    <row r="199" spans="1:19" s="5" customFormat="1" ht="129.6" customHeight="1" x14ac:dyDescent="0.25">
      <c r="A199" s="7">
        <v>369</v>
      </c>
      <c r="B199" s="4" t="s">
        <v>326</v>
      </c>
      <c r="C199" s="3"/>
      <c r="D199" s="3"/>
      <c r="E199" s="3"/>
      <c r="F199" s="4"/>
      <c r="G199" s="31">
        <v>50</v>
      </c>
      <c r="H199" s="31">
        <f t="shared" si="21"/>
        <v>35</v>
      </c>
      <c r="I199" s="31">
        <f t="shared" si="17"/>
        <v>3.5</v>
      </c>
      <c r="J199" s="31">
        <v>15</v>
      </c>
      <c r="K199" s="34"/>
      <c r="L199" s="35"/>
      <c r="M199" s="35"/>
      <c r="N199" s="35"/>
      <c r="O199" s="35"/>
      <c r="P199" s="35"/>
      <c r="Q199" s="35"/>
      <c r="R199" s="35"/>
      <c r="S199" s="36"/>
    </row>
    <row r="200" spans="1:19" s="5" customFormat="1" ht="129.6" customHeight="1" x14ac:dyDescent="0.25">
      <c r="A200" s="7">
        <v>370</v>
      </c>
      <c r="B200" s="4" t="s">
        <v>327</v>
      </c>
      <c r="C200" s="3"/>
      <c r="D200" s="3"/>
      <c r="E200" s="3"/>
      <c r="F200" s="4"/>
      <c r="G200" s="31">
        <v>150</v>
      </c>
      <c r="H200" s="31">
        <f t="shared" si="21"/>
        <v>105</v>
      </c>
      <c r="I200" s="31">
        <f t="shared" ref="I200:I230" si="22">H200*0.1</f>
        <v>10.5</v>
      </c>
      <c r="J200" s="31">
        <v>30</v>
      </c>
      <c r="K200" s="34" t="str">
        <f>HYPERLINK(CONCATENATE("http://www.unionmachinery.com/E-mail/liquidations/20210215-mexico/",TEXT(A200,"000"),"-1.jpg"),"Foto 1")</f>
        <v>Foto 1</v>
      </c>
      <c r="L200" s="35" t="str">
        <f>HYPERLINK(CONCATENATE("http://www.unionmachinery.com/E-mail/liquidations/20210215-mexico/",TEXT(A200,"000"),"-2.jpg"),"Foto 2")</f>
        <v>Foto 2</v>
      </c>
      <c r="M200" s="35" t="str">
        <f>HYPERLINK(CONCATENATE("http://www.unionmachinery.com/E-mail/liquidations/20210215-mexico/",TEXT(A200,"000"),"-3.jpg"),"Foto 3")</f>
        <v>Foto 3</v>
      </c>
      <c r="N200" s="35"/>
      <c r="O200" s="35"/>
      <c r="P200" s="35"/>
      <c r="Q200" s="35"/>
      <c r="R200" s="35"/>
      <c r="S200" s="36"/>
    </row>
    <row r="201" spans="1:19" s="5" customFormat="1" ht="129.6" customHeight="1" x14ac:dyDescent="0.25">
      <c r="A201" s="7">
        <v>371</v>
      </c>
      <c r="B201" s="4" t="s">
        <v>328</v>
      </c>
      <c r="C201" s="3"/>
      <c r="D201" s="3"/>
      <c r="E201" s="3"/>
      <c r="F201" s="4"/>
      <c r="G201" s="31">
        <v>300</v>
      </c>
      <c r="H201" s="31">
        <f t="shared" si="21"/>
        <v>210</v>
      </c>
      <c r="I201" s="31">
        <f t="shared" si="22"/>
        <v>21</v>
      </c>
      <c r="J201" s="31">
        <v>80</v>
      </c>
      <c r="K201" s="34" t="str">
        <f t="shared" ref="K201:K214" si="23">HYPERLINK(CONCATENATE("http://www.unionmachinery.com/E-mail/liquidations/20210215-mexico/",TEXT(A201,"000"),".jpg"),"Foto 1")</f>
        <v>Foto 1</v>
      </c>
      <c r="L201" s="35"/>
      <c r="M201" s="35"/>
      <c r="N201" s="35"/>
      <c r="O201" s="35"/>
      <c r="P201" s="35"/>
      <c r="Q201" s="35"/>
      <c r="R201" s="35"/>
      <c r="S201" s="36"/>
    </row>
    <row r="202" spans="1:19" s="5" customFormat="1" ht="129.6" customHeight="1" x14ac:dyDescent="0.25">
      <c r="A202" s="7">
        <v>372</v>
      </c>
      <c r="B202" s="4" t="s">
        <v>329</v>
      </c>
      <c r="C202" s="3"/>
      <c r="D202" s="3"/>
      <c r="E202" s="3"/>
      <c r="F202" s="4"/>
      <c r="G202" s="31">
        <v>100</v>
      </c>
      <c r="H202" s="31">
        <f t="shared" si="21"/>
        <v>70</v>
      </c>
      <c r="I202" s="31">
        <f t="shared" si="22"/>
        <v>7</v>
      </c>
      <c r="J202" s="31">
        <v>30</v>
      </c>
      <c r="K202" s="34" t="str">
        <f t="shared" si="23"/>
        <v>Foto 1</v>
      </c>
      <c r="L202" s="35"/>
      <c r="M202" s="35"/>
      <c r="N202" s="35"/>
      <c r="O202" s="35"/>
      <c r="P202" s="35"/>
      <c r="Q202" s="35"/>
      <c r="R202" s="35"/>
      <c r="S202" s="36"/>
    </row>
    <row r="203" spans="1:19" s="5" customFormat="1" ht="129.6" customHeight="1" x14ac:dyDescent="0.25">
      <c r="A203" s="7">
        <v>376</v>
      </c>
      <c r="B203" s="4" t="s">
        <v>330</v>
      </c>
      <c r="C203" s="3"/>
      <c r="D203" s="10">
        <v>7</v>
      </c>
      <c r="E203" s="3"/>
      <c r="F203" s="4"/>
      <c r="G203" s="31">
        <v>200</v>
      </c>
      <c r="H203" s="31">
        <f t="shared" si="21"/>
        <v>140</v>
      </c>
      <c r="I203" s="31">
        <f t="shared" si="22"/>
        <v>14</v>
      </c>
      <c r="J203" s="31">
        <v>10</v>
      </c>
      <c r="K203" s="34" t="str">
        <f t="shared" si="23"/>
        <v>Foto 1</v>
      </c>
      <c r="L203" s="35"/>
      <c r="M203" s="35"/>
      <c r="N203" s="35"/>
      <c r="O203" s="35"/>
      <c r="P203" s="35"/>
      <c r="Q203" s="35"/>
      <c r="R203" s="35"/>
      <c r="S203" s="36"/>
    </row>
    <row r="204" spans="1:19" s="5" customFormat="1" ht="129.6" customHeight="1" x14ac:dyDescent="0.25">
      <c r="A204" s="7">
        <v>379</v>
      </c>
      <c r="B204" s="4" t="s">
        <v>331</v>
      </c>
      <c r="C204" s="3"/>
      <c r="D204" s="3"/>
      <c r="E204" s="3"/>
      <c r="F204" s="4"/>
      <c r="G204" s="31" t="s">
        <v>404</v>
      </c>
      <c r="H204" s="31" t="s">
        <v>498</v>
      </c>
      <c r="I204" s="31" t="s">
        <v>499</v>
      </c>
      <c r="J204" s="31">
        <v>300</v>
      </c>
      <c r="K204" s="34" t="str">
        <f t="shared" si="23"/>
        <v>Foto 1</v>
      </c>
      <c r="L204" s="35"/>
      <c r="M204" s="35"/>
      <c r="N204" s="35"/>
      <c r="O204" s="35"/>
      <c r="P204" s="35"/>
      <c r="Q204" s="35"/>
      <c r="R204" s="35"/>
      <c r="S204" s="36"/>
    </row>
    <row r="205" spans="1:19" s="5" customFormat="1" ht="129.6" customHeight="1" x14ac:dyDescent="0.25">
      <c r="A205" s="7">
        <v>380</v>
      </c>
      <c r="B205" s="4" t="s">
        <v>332</v>
      </c>
      <c r="C205" s="3"/>
      <c r="D205" s="3"/>
      <c r="E205" s="3"/>
      <c r="F205" s="4"/>
      <c r="G205" s="31">
        <v>150</v>
      </c>
      <c r="H205" s="31">
        <f t="shared" si="21"/>
        <v>105</v>
      </c>
      <c r="I205" s="31">
        <f t="shared" si="22"/>
        <v>10.5</v>
      </c>
      <c r="J205" s="31">
        <v>30</v>
      </c>
      <c r="K205" s="34" t="str">
        <f t="shared" si="23"/>
        <v>Foto 1</v>
      </c>
      <c r="L205" s="35"/>
      <c r="M205" s="35"/>
      <c r="N205" s="35"/>
      <c r="O205" s="35"/>
      <c r="P205" s="35"/>
      <c r="Q205" s="35"/>
      <c r="R205" s="35"/>
      <c r="S205" s="36"/>
    </row>
    <row r="206" spans="1:19" s="5" customFormat="1" ht="129.6" customHeight="1" x14ac:dyDescent="0.25">
      <c r="A206" s="7">
        <v>381</v>
      </c>
      <c r="B206" s="4" t="s">
        <v>333</v>
      </c>
      <c r="C206" s="3"/>
      <c r="D206" s="3"/>
      <c r="E206" s="3"/>
      <c r="F206" s="4"/>
      <c r="G206" s="31">
        <v>150</v>
      </c>
      <c r="H206" s="31">
        <f t="shared" si="21"/>
        <v>105</v>
      </c>
      <c r="I206" s="31">
        <f t="shared" si="22"/>
        <v>10.5</v>
      </c>
      <c r="J206" s="31">
        <v>30</v>
      </c>
      <c r="K206" s="34" t="str">
        <f t="shared" si="23"/>
        <v>Foto 1</v>
      </c>
      <c r="L206" s="35"/>
      <c r="M206" s="35"/>
      <c r="N206" s="35"/>
      <c r="O206" s="35"/>
      <c r="P206" s="35"/>
      <c r="Q206" s="35"/>
      <c r="R206" s="35"/>
      <c r="S206" s="36"/>
    </row>
    <row r="207" spans="1:19" s="5" customFormat="1" ht="129.6" customHeight="1" x14ac:dyDescent="0.25">
      <c r="A207" s="7">
        <v>382</v>
      </c>
      <c r="B207" s="4" t="s">
        <v>334</v>
      </c>
      <c r="C207" s="3"/>
      <c r="D207" s="3"/>
      <c r="E207" s="3"/>
      <c r="F207" s="4" t="s">
        <v>335</v>
      </c>
      <c r="G207" s="31">
        <v>40</v>
      </c>
      <c r="H207" s="31">
        <f t="shared" si="21"/>
        <v>28</v>
      </c>
      <c r="I207" s="31">
        <f t="shared" si="22"/>
        <v>2.8000000000000003</v>
      </c>
      <c r="J207" s="31">
        <v>50</v>
      </c>
      <c r="K207" s="34" t="str">
        <f t="shared" si="23"/>
        <v>Foto 1</v>
      </c>
      <c r="L207" s="35"/>
      <c r="M207" s="35"/>
      <c r="N207" s="35"/>
      <c r="O207" s="35"/>
      <c r="P207" s="35"/>
      <c r="Q207" s="35"/>
      <c r="R207" s="35"/>
      <c r="S207" s="36"/>
    </row>
    <row r="208" spans="1:19" s="5" customFormat="1" ht="129.6" customHeight="1" x14ac:dyDescent="0.25">
      <c r="A208" s="7">
        <v>383</v>
      </c>
      <c r="B208" s="4" t="s">
        <v>336</v>
      </c>
      <c r="C208" s="3"/>
      <c r="D208" s="3"/>
      <c r="E208" s="3"/>
      <c r="F208" s="4"/>
      <c r="G208" s="31" t="s">
        <v>404</v>
      </c>
      <c r="H208" s="29" t="s">
        <v>498</v>
      </c>
      <c r="I208" s="31" t="s">
        <v>499</v>
      </c>
      <c r="J208" s="31">
        <v>800</v>
      </c>
      <c r="K208" s="34" t="str">
        <f t="shared" si="23"/>
        <v>Foto 1</v>
      </c>
      <c r="L208" s="35"/>
      <c r="M208" s="35"/>
      <c r="N208" s="35"/>
      <c r="O208" s="35"/>
      <c r="P208" s="35"/>
      <c r="Q208" s="35"/>
      <c r="R208" s="35"/>
      <c r="S208" s="36"/>
    </row>
    <row r="209" spans="1:19" s="5" customFormat="1" ht="129.6" customHeight="1" x14ac:dyDescent="0.25">
      <c r="A209" s="7">
        <v>384</v>
      </c>
      <c r="B209" s="4" t="s">
        <v>337</v>
      </c>
      <c r="C209" s="3"/>
      <c r="D209" s="3"/>
      <c r="E209" s="3"/>
      <c r="F209" s="4"/>
      <c r="G209" s="31" t="s">
        <v>404</v>
      </c>
      <c r="H209" s="29" t="s">
        <v>498</v>
      </c>
      <c r="I209" s="31" t="s">
        <v>499</v>
      </c>
      <c r="J209" s="31">
        <v>800</v>
      </c>
      <c r="K209" s="34" t="str">
        <f t="shared" si="23"/>
        <v>Foto 1</v>
      </c>
      <c r="L209" s="35"/>
      <c r="M209" s="35"/>
      <c r="N209" s="35"/>
      <c r="O209" s="35"/>
      <c r="P209" s="35"/>
      <c r="Q209" s="35"/>
      <c r="R209" s="35"/>
      <c r="S209" s="36"/>
    </row>
    <row r="210" spans="1:19" s="5" customFormat="1" ht="129.6" customHeight="1" x14ac:dyDescent="0.25">
      <c r="A210" s="7">
        <v>385</v>
      </c>
      <c r="B210" s="4" t="s">
        <v>338</v>
      </c>
      <c r="C210" s="3"/>
      <c r="D210" s="3"/>
      <c r="E210" s="3"/>
      <c r="F210" s="4"/>
      <c r="G210" s="31" t="s">
        <v>404</v>
      </c>
      <c r="H210" s="29" t="s">
        <v>498</v>
      </c>
      <c r="I210" s="31" t="s">
        <v>499</v>
      </c>
      <c r="J210" s="31">
        <v>800</v>
      </c>
      <c r="K210" s="34" t="str">
        <f t="shared" si="23"/>
        <v>Foto 1</v>
      </c>
      <c r="L210" s="35"/>
      <c r="M210" s="35"/>
      <c r="N210" s="35"/>
      <c r="O210" s="35"/>
      <c r="P210" s="35"/>
      <c r="Q210" s="35"/>
      <c r="R210" s="35"/>
      <c r="S210" s="36"/>
    </row>
    <row r="211" spans="1:19" s="5" customFormat="1" ht="129.6" customHeight="1" x14ac:dyDescent="0.25">
      <c r="A211" s="7">
        <v>387</v>
      </c>
      <c r="B211" s="4" t="s">
        <v>339</v>
      </c>
      <c r="C211" s="3" t="s">
        <v>340</v>
      </c>
      <c r="D211" s="3" t="s">
        <v>341</v>
      </c>
      <c r="E211" s="3" t="s">
        <v>342</v>
      </c>
      <c r="F211" s="4" t="s">
        <v>343</v>
      </c>
      <c r="G211" s="31">
        <v>50</v>
      </c>
      <c r="H211" s="31">
        <f t="shared" si="21"/>
        <v>35</v>
      </c>
      <c r="I211" s="31">
        <f t="shared" si="22"/>
        <v>3.5</v>
      </c>
      <c r="J211" s="31">
        <v>10</v>
      </c>
      <c r="K211" s="34" t="str">
        <f t="shared" si="23"/>
        <v>Foto 1</v>
      </c>
      <c r="L211" s="35"/>
      <c r="M211" s="35"/>
      <c r="N211" s="35"/>
      <c r="O211" s="35"/>
      <c r="P211" s="35"/>
      <c r="Q211" s="35"/>
      <c r="R211" s="35"/>
      <c r="S211" s="36"/>
    </row>
    <row r="212" spans="1:19" s="5" customFormat="1" ht="129.6" customHeight="1" x14ac:dyDescent="0.25">
      <c r="A212" s="7">
        <v>389</v>
      </c>
      <c r="B212" s="4" t="s">
        <v>352</v>
      </c>
      <c r="C212" s="3"/>
      <c r="D212" s="3"/>
      <c r="E212" s="3"/>
      <c r="F212" s="4"/>
      <c r="G212" s="31">
        <v>100</v>
      </c>
      <c r="H212" s="31">
        <f t="shared" si="21"/>
        <v>70</v>
      </c>
      <c r="I212" s="31">
        <f t="shared" si="22"/>
        <v>7</v>
      </c>
      <c r="J212" s="31">
        <v>30</v>
      </c>
      <c r="K212" s="34" t="str">
        <f t="shared" si="23"/>
        <v>Foto 1</v>
      </c>
      <c r="L212" s="35" t="str">
        <f>HYPERLINK(CONCATENATE("http://www.unionmachinery.com/E-mail/liquidations/20210215-mexico/",TEXT(A212,"000"),"-1.jpg"),"Foto 2")</f>
        <v>Foto 2</v>
      </c>
      <c r="M212" s="35" t="str">
        <f>HYPERLINK(CONCATENATE("http://www.unionmachinery.com/E-mail/liquidations/20210215-mexico/",TEXT(A212,"000"),"-2.jpg"),"Foto 3")</f>
        <v>Foto 3</v>
      </c>
      <c r="N212" s="35"/>
      <c r="O212" s="35"/>
      <c r="P212" s="35"/>
      <c r="Q212" s="35"/>
      <c r="R212" s="35"/>
      <c r="S212" s="36"/>
    </row>
    <row r="213" spans="1:19" s="5" customFormat="1" ht="129.6" customHeight="1" x14ac:dyDescent="0.25">
      <c r="A213" s="7">
        <v>390</v>
      </c>
      <c r="B213" s="4" t="s">
        <v>428</v>
      </c>
      <c r="C213" s="3"/>
      <c r="D213" s="3"/>
      <c r="E213" s="3"/>
      <c r="F213" s="4"/>
      <c r="G213" s="31">
        <v>75</v>
      </c>
      <c r="H213" s="31">
        <f t="shared" si="21"/>
        <v>52.5</v>
      </c>
      <c r="I213" s="31">
        <f t="shared" si="22"/>
        <v>5.25</v>
      </c>
      <c r="J213" s="31" t="s">
        <v>453</v>
      </c>
      <c r="K213" s="34" t="str">
        <f t="shared" si="23"/>
        <v>Foto 1</v>
      </c>
      <c r="L213" s="35"/>
      <c r="M213" s="35"/>
      <c r="N213" s="35"/>
      <c r="O213" s="35"/>
      <c r="P213" s="35"/>
      <c r="Q213" s="35"/>
      <c r="R213" s="35"/>
      <c r="S213" s="36"/>
    </row>
    <row r="214" spans="1:19" s="5" customFormat="1" ht="129.6" customHeight="1" x14ac:dyDescent="0.25">
      <c r="A214" s="7">
        <v>395</v>
      </c>
      <c r="B214" s="4" t="s">
        <v>344</v>
      </c>
      <c r="C214" s="3"/>
      <c r="D214" s="3"/>
      <c r="E214" s="3"/>
      <c r="F214" s="4"/>
      <c r="G214" s="31">
        <v>120</v>
      </c>
      <c r="H214" s="31">
        <f t="shared" si="21"/>
        <v>84</v>
      </c>
      <c r="I214" s="31">
        <f t="shared" si="22"/>
        <v>8.4</v>
      </c>
      <c r="J214" s="31">
        <v>30</v>
      </c>
      <c r="K214" s="34" t="str">
        <f t="shared" si="23"/>
        <v>Foto 1</v>
      </c>
      <c r="L214" s="35"/>
      <c r="M214" s="35"/>
      <c r="N214" s="35"/>
      <c r="O214" s="35"/>
      <c r="P214" s="35"/>
      <c r="Q214" s="35"/>
      <c r="R214" s="35"/>
      <c r="S214" s="36"/>
    </row>
    <row r="215" spans="1:19" s="5" customFormat="1" ht="129.6" customHeight="1" x14ac:dyDescent="0.25">
      <c r="A215" s="7">
        <v>397</v>
      </c>
      <c r="B215" s="4" t="s">
        <v>405</v>
      </c>
      <c r="C215" s="3"/>
      <c r="D215" s="3"/>
      <c r="E215" s="3"/>
      <c r="F215" s="4"/>
      <c r="G215" s="31">
        <v>30</v>
      </c>
      <c r="H215" s="31">
        <f t="shared" si="21"/>
        <v>21</v>
      </c>
      <c r="I215" s="31">
        <f t="shared" si="22"/>
        <v>2.1</v>
      </c>
      <c r="J215" s="31">
        <v>50</v>
      </c>
      <c r="K215" s="34" t="str">
        <f>HYPERLINK(CONCATENATE("http://www.unionmachinery.com/E-mail/liquidations/20210215-mexico/",TEXT(A215,"000"),"-1.jpg"),"Foto 1")</f>
        <v>Foto 1</v>
      </c>
      <c r="L215" s="35" t="str">
        <f>HYPERLINK(CONCATENATE("http://www.unionmachinery.com/E-mail/liquidations/20210215-mexico/",TEXT(A215,"000"),"-2.jpg"),"Foto 2")</f>
        <v>Foto 2</v>
      </c>
      <c r="M215" s="35" t="str">
        <f>HYPERLINK(CONCATENATE("http://www.unionmachinery.com/E-mail/liquidations/20210215-mexico/",TEXT(A215,"000"),"-3.jpg"),"Foto 3")</f>
        <v>Foto 3</v>
      </c>
      <c r="N215" s="35" t="str">
        <f>HYPERLINK(CONCATENATE("http://www.unionmachinery.com/E-mail/liquidations/20210215-mexico/",TEXT(A215,"000"),"-4.jpg"),"Foto 4")</f>
        <v>Foto 4</v>
      </c>
      <c r="O215" s="35"/>
      <c r="P215" s="35"/>
      <c r="Q215" s="35"/>
      <c r="R215" s="35"/>
      <c r="S215" s="36"/>
    </row>
    <row r="216" spans="1:19" s="5" customFormat="1" ht="129.6" customHeight="1" x14ac:dyDescent="0.25">
      <c r="A216" s="7">
        <v>399</v>
      </c>
      <c r="B216" s="4" t="s">
        <v>345</v>
      </c>
      <c r="C216" s="3" t="s">
        <v>340</v>
      </c>
      <c r="D216" s="3" t="s">
        <v>346</v>
      </c>
      <c r="E216" s="3">
        <v>3536952</v>
      </c>
      <c r="F216" s="4" t="s">
        <v>347</v>
      </c>
      <c r="G216" s="31">
        <v>35</v>
      </c>
      <c r="H216" s="31">
        <f t="shared" si="21"/>
        <v>24.5</v>
      </c>
      <c r="I216" s="31">
        <f t="shared" si="22"/>
        <v>2.4500000000000002</v>
      </c>
      <c r="J216" s="31">
        <v>5</v>
      </c>
      <c r="K216" s="34" t="str">
        <f>HYPERLINK(CONCATENATE("http://www.unionmachinery.com/E-mail/liquidations/20210215-mexico/",TEXT(A216,"000"),".jpg"),"Foto 1")</f>
        <v>Foto 1</v>
      </c>
      <c r="L216" s="35"/>
      <c r="M216" s="35"/>
      <c r="N216" s="35"/>
      <c r="O216" s="35"/>
      <c r="P216" s="35"/>
      <c r="Q216" s="35"/>
      <c r="R216" s="35"/>
      <c r="S216" s="36"/>
    </row>
    <row r="217" spans="1:19" s="5" customFormat="1" ht="129.6" customHeight="1" x14ac:dyDescent="0.25">
      <c r="A217" s="27">
        <v>403</v>
      </c>
      <c r="B217" s="4" t="s">
        <v>463</v>
      </c>
      <c r="C217" s="3"/>
      <c r="D217" s="3"/>
      <c r="E217" s="3"/>
      <c r="F217" s="4"/>
      <c r="G217" s="31">
        <v>35</v>
      </c>
      <c r="H217" s="31">
        <f t="shared" si="21"/>
        <v>24.5</v>
      </c>
      <c r="I217" s="31">
        <f t="shared" si="22"/>
        <v>2.4500000000000002</v>
      </c>
      <c r="J217" s="31">
        <v>5</v>
      </c>
      <c r="K217" s="34"/>
      <c r="L217" s="35"/>
      <c r="M217" s="35"/>
      <c r="N217" s="35"/>
      <c r="O217" s="35"/>
      <c r="P217" s="35"/>
      <c r="Q217" s="35"/>
      <c r="R217" s="35"/>
      <c r="S217" s="36"/>
    </row>
    <row r="218" spans="1:19" s="5" customFormat="1" ht="129.6" customHeight="1" x14ac:dyDescent="0.25">
      <c r="A218" s="27">
        <v>404</v>
      </c>
      <c r="B218" s="4" t="s">
        <v>464</v>
      </c>
      <c r="C218" s="3" t="s">
        <v>465</v>
      </c>
      <c r="D218" s="3"/>
      <c r="E218" s="3" t="s">
        <v>466</v>
      </c>
      <c r="F218" s="4" t="s">
        <v>467</v>
      </c>
      <c r="G218" s="31">
        <v>1000</v>
      </c>
      <c r="H218" s="31">
        <f t="shared" si="21"/>
        <v>700</v>
      </c>
      <c r="I218" s="31">
        <f t="shared" si="22"/>
        <v>70</v>
      </c>
      <c r="J218" s="31">
        <v>75</v>
      </c>
      <c r="K218" s="34"/>
      <c r="L218" s="35"/>
      <c r="M218" s="35"/>
      <c r="N218" s="35"/>
      <c r="O218" s="35"/>
      <c r="P218" s="35"/>
      <c r="Q218" s="35"/>
      <c r="R218" s="35"/>
      <c r="S218" s="36"/>
    </row>
    <row r="219" spans="1:19" s="5" customFormat="1" ht="129.6" customHeight="1" x14ac:dyDescent="0.25">
      <c r="A219" s="27">
        <v>405</v>
      </c>
      <c r="B219" s="4" t="s">
        <v>468</v>
      </c>
      <c r="C219" s="3" t="s">
        <v>469</v>
      </c>
      <c r="D219" s="3"/>
      <c r="E219" s="3"/>
      <c r="F219" s="4"/>
      <c r="G219" s="31">
        <v>50</v>
      </c>
      <c r="H219" s="31">
        <f t="shared" si="21"/>
        <v>35</v>
      </c>
      <c r="I219" s="31">
        <f t="shared" si="22"/>
        <v>3.5</v>
      </c>
      <c r="J219" s="31">
        <v>20</v>
      </c>
      <c r="K219" s="34"/>
      <c r="L219" s="35"/>
      <c r="M219" s="35"/>
      <c r="N219" s="35"/>
      <c r="O219" s="35"/>
      <c r="P219" s="35"/>
      <c r="Q219" s="35"/>
      <c r="R219" s="35"/>
      <c r="S219" s="36"/>
    </row>
    <row r="220" spans="1:19" s="5" customFormat="1" ht="129.6" customHeight="1" x14ac:dyDescent="0.25">
      <c r="A220" s="27">
        <v>406</v>
      </c>
      <c r="B220" s="4" t="s">
        <v>470</v>
      </c>
      <c r="C220" s="3" t="s">
        <v>471</v>
      </c>
      <c r="D220" s="3"/>
      <c r="E220" s="3"/>
      <c r="F220" s="4"/>
      <c r="G220" s="31">
        <v>75</v>
      </c>
      <c r="H220" s="31">
        <f t="shared" si="21"/>
        <v>52.5</v>
      </c>
      <c r="I220" s="31">
        <f t="shared" si="22"/>
        <v>5.25</v>
      </c>
      <c r="J220" s="31">
        <v>15</v>
      </c>
      <c r="K220" s="34"/>
      <c r="L220" s="35"/>
      <c r="M220" s="35"/>
      <c r="N220" s="35"/>
      <c r="O220" s="35"/>
      <c r="P220" s="35"/>
      <c r="Q220" s="35"/>
      <c r="R220" s="35"/>
      <c r="S220" s="36"/>
    </row>
    <row r="221" spans="1:19" s="5" customFormat="1" ht="129.6" customHeight="1" x14ac:dyDescent="0.25">
      <c r="A221" s="27">
        <v>407</v>
      </c>
      <c r="B221" s="4" t="s">
        <v>472</v>
      </c>
      <c r="C221" s="3" t="s">
        <v>473</v>
      </c>
      <c r="D221" s="3">
        <v>2300</v>
      </c>
      <c r="E221" s="3" t="s">
        <v>474</v>
      </c>
      <c r="F221" s="4" t="s">
        <v>475</v>
      </c>
      <c r="G221" s="31">
        <v>40</v>
      </c>
      <c r="H221" s="31">
        <f t="shared" si="21"/>
        <v>28</v>
      </c>
      <c r="I221" s="31">
        <f t="shared" si="22"/>
        <v>2.8000000000000003</v>
      </c>
      <c r="J221" s="31">
        <v>5</v>
      </c>
      <c r="K221" s="34"/>
      <c r="L221" s="35"/>
      <c r="M221" s="35"/>
      <c r="N221" s="35"/>
      <c r="O221" s="35"/>
      <c r="P221" s="35"/>
      <c r="Q221" s="35"/>
      <c r="R221" s="35"/>
      <c r="S221" s="36"/>
    </row>
    <row r="222" spans="1:19" s="5" customFormat="1" ht="129.6" customHeight="1" x14ac:dyDescent="0.25">
      <c r="A222" s="27">
        <v>408</v>
      </c>
      <c r="B222" s="4" t="s">
        <v>476</v>
      </c>
      <c r="C222" s="3" t="s">
        <v>477</v>
      </c>
      <c r="D222" s="3">
        <v>5939</v>
      </c>
      <c r="E222" s="3" t="s">
        <v>478</v>
      </c>
      <c r="F222" s="4" t="s">
        <v>479</v>
      </c>
      <c r="G222" s="31">
        <v>500</v>
      </c>
      <c r="H222" s="31">
        <f t="shared" si="21"/>
        <v>350</v>
      </c>
      <c r="I222" s="31">
        <f t="shared" si="22"/>
        <v>35</v>
      </c>
      <c r="J222" s="31">
        <v>15</v>
      </c>
      <c r="K222" s="34"/>
      <c r="L222" s="35"/>
      <c r="M222" s="35"/>
      <c r="N222" s="35"/>
      <c r="O222" s="35"/>
      <c r="P222" s="35"/>
      <c r="Q222" s="35"/>
      <c r="R222" s="35"/>
      <c r="S222" s="36"/>
    </row>
    <row r="223" spans="1:19" s="5" customFormat="1" ht="129.6" customHeight="1" x14ac:dyDescent="0.25">
      <c r="A223" s="27">
        <v>409</v>
      </c>
      <c r="B223" s="4" t="s">
        <v>480</v>
      </c>
      <c r="C223" s="3"/>
      <c r="D223" s="3"/>
      <c r="E223" s="3"/>
      <c r="F223" s="4"/>
      <c r="G223" s="31">
        <v>12</v>
      </c>
      <c r="H223" s="31">
        <f t="shared" si="21"/>
        <v>8.3999999999999986</v>
      </c>
      <c r="I223" s="31">
        <f t="shared" si="22"/>
        <v>0.83999999999999986</v>
      </c>
      <c r="J223" s="31">
        <v>5</v>
      </c>
      <c r="K223" s="34"/>
      <c r="L223" s="35"/>
      <c r="M223" s="35"/>
      <c r="N223" s="35"/>
      <c r="O223" s="35"/>
      <c r="P223" s="35"/>
      <c r="Q223" s="35"/>
      <c r="R223" s="35"/>
      <c r="S223" s="36"/>
    </row>
    <row r="224" spans="1:19" s="5" customFormat="1" ht="129.6" customHeight="1" x14ac:dyDescent="0.25">
      <c r="A224" s="27">
        <v>411</v>
      </c>
      <c r="B224" s="4" t="s">
        <v>481</v>
      </c>
      <c r="C224" s="3" t="s">
        <v>482</v>
      </c>
      <c r="D224" s="3" t="s">
        <v>483</v>
      </c>
      <c r="E224" s="3"/>
      <c r="F224" s="4" t="s">
        <v>484</v>
      </c>
      <c r="G224" s="31">
        <v>50</v>
      </c>
      <c r="H224" s="31">
        <f t="shared" si="21"/>
        <v>35</v>
      </c>
      <c r="I224" s="31">
        <f t="shared" si="22"/>
        <v>3.5</v>
      </c>
      <c r="J224" s="31">
        <v>10</v>
      </c>
      <c r="K224" s="34"/>
      <c r="L224" s="35"/>
      <c r="M224" s="35"/>
      <c r="N224" s="35"/>
      <c r="O224" s="35"/>
      <c r="P224" s="35"/>
      <c r="Q224" s="35"/>
      <c r="R224" s="35"/>
      <c r="S224" s="36"/>
    </row>
    <row r="225" spans="1:19" s="5" customFormat="1" ht="129.6" customHeight="1" x14ac:dyDescent="0.25">
      <c r="A225" s="27">
        <v>412</v>
      </c>
      <c r="B225" s="4" t="s">
        <v>485</v>
      </c>
      <c r="C225" s="3"/>
      <c r="D225" s="3"/>
      <c r="E225" s="3"/>
      <c r="F225" s="4"/>
      <c r="G225" s="31">
        <v>350</v>
      </c>
      <c r="H225" s="31">
        <f t="shared" si="21"/>
        <v>244.99999999999997</v>
      </c>
      <c r="I225" s="31">
        <f t="shared" si="22"/>
        <v>24.5</v>
      </c>
      <c r="J225" s="31">
        <v>25</v>
      </c>
      <c r="K225" s="34"/>
      <c r="L225" s="35"/>
      <c r="M225" s="35"/>
      <c r="N225" s="35"/>
      <c r="O225" s="35"/>
      <c r="P225" s="35"/>
      <c r="Q225" s="35"/>
      <c r="R225" s="35"/>
      <c r="S225" s="36"/>
    </row>
    <row r="226" spans="1:19" s="5" customFormat="1" ht="129.6" customHeight="1" x14ac:dyDescent="0.25">
      <c r="A226" s="27">
        <v>414</v>
      </c>
      <c r="B226" s="4" t="s">
        <v>339</v>
      </c>
      <c r="C226" s="3" t="s">
        <v>340</v>
      </c>
      <c r="D226" s="3" t="s">
        <v>341</v>
      </c>
      <c r="E226" s="3" t="s">
        <v>486</v>
      </c>
      <c r="F226" s="4" t="s">
        <v>343</v>
      </c>
      <c r="G226" s="31">
        <v>10</v>
      </c>
      <c r="H226" s="31">
        <f t="shared" si="21"/>
        <v>7</v>
      </c>
      <c r="I226" s="31">
        <f t="shared" si="22"/>
        <v>0.70000000000000007</v>
      </c>
      <c r="J226" s="31">
        <v>5</v>
      </c>
      <c r="K226" s="34"/>
      <c r="L226" s="35"/>
      <c r="M226" s="35"/>
      <c r="N226" s="35"/>
      <c r="O226" s="35"/>
      <c r="P226" s="35"/>
      <c r="Q226" s="35"/>
      <c r="R226" s="35"/>
      <c r="S226" s="36"/>
    </row>
    <row r="227" spans="1:19" s="5" customFormat="1" ht="129.6" customHeight="1" x14ac:dyDescent="0.25">
      <c r="A227" s="27">
        <v>415</v>
      </c>
      <c r="B227" s="4" t="s">
        <v>345</v>
      </c>
      <c r="C227" s="3" t="s">
        <v>487</v>
      </c>
      <c r="D227" s="3" t="s">
        <v>488</v>
      </c>
      <c r="E227" s="3" t="s">
        <v>489</v>
      </c>
      <c r="F227" s="4" t="s">
        <v>490</v>
      </c>
      <c r="G227" s="31">
        <v>10</v>
      </c>
      <c r="H227" s="31">
        <f t="shared" si="21"/>
        <v>7</v>
      </c>
      <c r="I227" s="31">
        <f t="shared" si="22"/>
        <v>0.70000000000000007</v>
      </c>
      <c r="J227" s="31">
        <v>5</v>
      </c>
      <c r="K227" s="34"/>
      <c r="L227" s="35"/>
      <c r="M227" s="35"/>
      <c r="N227" s="35"/>
      <c r="O227" s="35"/>
      <c r="P227" s="35"/>
      <c r="Q227" s="35"/>
      <c r="R227" s="35"/>
      <c r="S227" s="36"/>
    </row>
    <row r="228" spans="1:19" s="5" customFormat="1" ht="129.6" customHeight="1" x14ac:dyDescent="0.25">
      <c r="A228" s="27">
        <v>416</v>
      </c>
      <c r="B228" s="4" t="s">
        <v>491</v>
      </c>
      <c r="C228" s="3" t="s">
        <v>477</v>
      </c>
      <c r="D228" s="3">
        <v>5939</v>
      </c>
      <c r="E228" s="3" t="s">
        <v>492</v>
      </c>
      <c r="F228" s="4" t="s">
        <v>479</v>
      </c>
      <c r="G228" s="31">
        <v>500</v>
      </c>
      <c r="H228" s="31">
        <f t="shared" si="21"/>
        <v>350</v>
      </c>
      <c r="I228" s="31">
        <f t="shared" si="22"/>
        <v>35</v>
      </c>
      <c r="J228" s="31">
        <v>15</v>
      </c>
      <c r="K228" s="34"/>
      <c r="L228" s="35"/>
      <c r="M228" s="35"/>
      <c r="N228" s="35"/>
      <c r="O228" s="35"/>
      <c r="P228" s="35"/>
      <c r="Q228" s="35"/>
      <c r="R228" s="35"/>
      <c r="S228" s="36"/>
    </row>
    <row r="229" spans="1:19" s="5" customFormat="1" ht="129.6" customHeight="1" x14ac:dyDescent="0.25">
      <c r="A229" s="27">
        <v>417</v>
      </c>
      <c r="B229" s="4" t="s">
        <v>493</v>
      </c>
      <c r="C229" s="3" t="s">
        <v>494</v>
      </c>
      <c r="D229" s="3">
        <v>4915</v>
      </c>
      <c r="E229" s="3"/>
      <c r="F229" s="4"/>
      <c r="G229" s="31">
        <v>10</v>
      </c>
      <c r="H229" s="31">
        <f t="shared" si="21"/>
        <v>7</v>
      </c>
      <c r="I229" s="31">
        <f t="shared" si="22"/>
        <v>0.70000000000000007</v>
      </c>
      <c r="J229" s="31">
        <v>5</v>
      </c>
      <c r="K229" s="34"/>
      <c r="L229" s="35"/>
      <c r="M229" s="35"/>
      <c r="N229" s="35"/>
      <c r="O229" s="35"/>
      <c r="P229" s="35"/>
      <c r="Q229" s="35"/>
      <c r="R229" s="35"/>
      <c r="S229" s="36"/>
    </row>
    <row r="230" spans="1:19" s="5" customFormat="1" ht="129.6" customHeight="1" x14ac:dyDescent="0.25">
      <c r="A230" s="27">
        <v>418</v>
      </c>
      <c r="B230" s="4" t="s">
        <v>495</v>
      </c>
      <c r="C230" s="3"/>
      <c r="D230" s="3"/>
      <c r="E230" s="3"/>
      <c r="F230" s="4"/>
      <c r="G230" s="31">
        <v>30</v>
      </c>
      <c r="H230" s="31">
        <f t="shared" si="21"/>
        <v>21</v>
      </c>
      <c r="I230" s="31">
        <f t="shared" si="22"/>
        <v>2.1</v>
      </c>
      <c r="J230" s="31">
        <v>5</v>
      </c>
      <c r="K230" s="34"/>
      <c r="L230" s="35"/>
      <c r="M230" s="35"/>
      <c r="N230" s="35"/>
      <c r="O230" s="35"/>
      <c r="P230" s="35"/>
      <c r="Q230" s="35"/>
      <c r="R230" s="35"/>
      <c r="S230" s="36"/>
    </row>
  </sheetData>
  <mergeCells count="21">
    <mergeCell ref="B2:C2"/>
    <mergeCell ref="K5:K6"/>
    <mergeCell ref="B5:B6"/>
    <mergeCell ref="H5:H6"/>
    <mergeCell ref="G197:G198"/>
    <mergeCell ref="J197:J198"/>
    <mergeCell ref="J5:J6"/>
    <mergeCell ref="A197:A198"/>
    <mergeCell ref="G5:G6"/>
    <mergeCell ref="A5:A6"/>
    <mergeCell ref="I5:I6"/>
    <mergeCell ref="H197:H198"/>
    <mergeCell ref="S5:S6"/>
    <mergeCell ref="K4:S4"/>
    <mergeCell ref="R5:R6"/>
    <mergeCell ref="O5:O6"/>
    <mergeCell ref="P5:P6"/>
    <mergeCell ref="Q5:Q6"/>
    <mergeCell ref="N5:N6"/>
    <mergeCell ref="L5:L6"/>
    <mergeCell ref="M5:M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Inventario 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Milke G.</dc:creator>
  <cp:lastModifiedBy>Jose D. Cruz</cp:lastModifiedBy>
  <cp:lastPrinted>2021-02-11T03:37:13Z</cp:lastPrinted>
  <dcterms:created xsi:type="dcterms:W3CDTF">2021-02-09T19:36:06Z</dcterms:created>
  <dcterms:modified xsi:type="dcterms:W3CDTF">2021-03-11T13:43:53Z</dcterms:modified>
</cp:coreProperties>
</file>