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D:\Union\emailBlast\mexico-liquidation\Brovel-Dechra\"/>
    </mc:Choice>
  </mc:AlternateContent>
  <xr:revisionPtr revIDLastSave="0" documentId="13_ncr:1_{57154F07-7A9F-4B22-8B9F-E48CF4633C0C}" xr6:coauthVersionLast="46" xr6:coauthVersionMax="46" xr10:uidLastSave="{00000000-0000-0000-0000-000000000000}"/>
  <bookViews>
    <workbookView xWindow="-120" yWindow="-120" windowWidth="29040" windowHeight="16440" xr2:uid="{F3AD1714-5483-4822-82EE-14F53088AFC2}"/>
  </bookViews>
  <sheets>
    <sheet name="Inventario Ba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3" i="1" l="1"/>
  <c r="K382" i="1"/>
  <c r="K381" i="1"/>
  <c r="K380" i="1"/>
  <c r="K379" i="1"/>
  <c r="K378" i="1"/>
  <c r="K376" i="1"/>
  <c r="K377" i="1"/>
  <c r="K299" i="1"/>
  <c r="K300" i="1"/>
  <c r="N439" i="1"/>
  <c r="M439" i="1"/>
  <c r="L439" i="1"/>
  <c r="K439" i="1"/>
  <c r="M431" i="1"/>
  <c r="L431" i="1"/>
  <c r="M416" i="1"/>
  <c r="L416" i="1"/>
  <c r="K416" i="1"/>
  <c r="M413" i="1"/>
  <c r="L413" i="1"/>
  <c r="K413" i="1"/>
  <c r="L409" i="1"/>
  <c r="K409" i="1"/>
  <c r="M407" i="1"/>
  <c r="L407" i="1"/>
  <c r="K407" i="1"/>
  <c r="M406" i="1"/>
  <c r="L406" i="1"/>
  <c r="K406" i="1"/>
  <c r="N405" i="1"/>
  <c r="M405" i="1"/>
  <c r="L405" i="1"/>
  <c r="K405" i="1"/>
  <c r="O404" i="1"/>
  <c r="N404" i="1"/>
  <c r="M404" i="1"/>
  <c r="L404" i="1"/>
  <c r="K404" i="1"/>
  <c r="O403" i="1"/>
  <c r="N403" i="1"/>
  <c r="M403" i="1"/>
  <c r="K9" i="1"/>
  <c r="L403" i="1"/>
  <c r="K403" i="1"/>
  <c r="N402" i="1"/>
  <c r="M402" i="1"/>
  <c r="L402" i="1"/>
  <c r="K402" i="1"/>
  <c r="M398" i="1"/>
  <c r="L398" i="1"/>
  <c r="K398" i="1"/>
  <c r="L394" i="1"/>
  <c r="K394" i="1"/>
  <c r="L391" i="1"/>
  <c r="M390" i="1"/>
  <c r="L390" i="1"/>
  <c r="L389" i="1"/>
  <c r="L388" i="1"/>
  <c r="M387" i="1"/>
  <c r="L387" i="1"/>
  <c r="M386" i="1"/>
  <c r="L386" i="1"/>
  <c r="K386" i="1"/>
  <c r="L384" i="1"/>
  <c r="L370" i="1"/>
  <c r="L369" i="1"/>
  <c r="K369" i="1"/>
  <c r="L367" i="1"/>
  <c r="K367" i="1"/>
  <c r="M366" i="1"/>
  <c r="L366" i="1"/>
  <c r="K366" i="1"/>
  <c r="M365" i="1"/>
  <c r="L365" i="1"/>
  <c r="K365" i="1"/>
  <c r="M355" i="1"/>
  <c r="L355" i="1"/>
  <c r="K355" i="1"/>
  <c r="L354" i="1"/>
  <c r="K354" i="1"/>
  <c r="N352" i="1"/>
  <c r="M352" i="1"/>
  <c r="L352" i="1"/>
  <c r="K352" i="1"/>
  <c r="M349" i="1"/>
  <c r="L349" i="1"/>
  <c r="K349" i="1"/>
  <c r="S348" i="1"/>
  <c r="R348" i="1"/>
  <c r="Q348" i="1"/>
  <c r="P348" i="1"/>
  <c r="O348" i="1"/>
  <c r="N348" i="1"/>
  <c r="M348" i="1"/>
  <c r="L348" i="1"/>
  <c r="K348" i="1"/>
  <c r="M346" i="1"/>
  <c r="L346" i="1"/>
  <c r="M345" i="1"/>
  <c r="L345" i="1"/>
  <c r="O343" i="1"/>
  <c r="N343" i="1"/>
  <c r="M343" i="1"/>
  <c r="L343" i="1"/>
  <c r="K343" i="1"/>
  <c r="M342" i="1"/>
  <c r="L342" i="1"/>
  <c r="L335" i="1"/>
  <c r="K335" i="1"/>
  <c r="L334" i="1"/>
  <c r="K334" i="1"/>
  <c r="L330" i="1"/>
  <c r="K330" i="1"/>
  <c r="L329" i="1"/>
  <c r="K329" i="1"/>
  <c r="L321" i="1"/>
  <c r="K321" i="1"/>
  <c r="L317" i="1"/>
  <c r="L316" i="1"/>
  <c r="K316" i="1"/>
  <c r="N312" i="1"/>
  <c r="M312" i="1"/>
  <c r="L312" i="1"/>
  <c r="K312" i="1"/>
  <c r="N311" i="1"/>
  <c r="M311" i="1"/>
  <c r="L311" i="1"/>
  <c r="K311" i="1"/>
  <c r="M309" i="1"/>
  <c r="L309" i="1"/>
  <c r="N308" i="1"/>
  <c r="M308" i="1"/>
  <c r="L308" i="1"/>
  <c r="K308" i="1"/>
  <c r="N303" i="1"/>
  <c r="M303" i="1"/>
  <c r="L303" i="1"/>
  <c r="K303" i="1"/>
  <c r="S302" i="1"/>
  <c r="R302" i="1"/>
  <c r="Q302" i="1"/>
  <c r="P302" i="1"/>
  <c r="O302" i="1"/>
  <c r="N302" i="1"/>
  <c r="M302" i="1"/>
  <c r="L302" i="1"/>
  <c r="K302" i="1"/>
  <c r="L301" i="1"/>
  <c r="K301" i="1"/>
  <c r="L298" i="1"/>
  <c r="K298" i="1"/>
  <c r="L295" i="1"/>
  <c r="M285" i="1"/>
  <c r="L285" i="1"/>
  <c r="M271" i="1"/>
  <c r="L271" i="1"/>
  <c r="P268" i="1"/>
  <c r="O268" i="1"/>
  <c r="N268" i="1"/>
  <c r="M268" i="1"/>
  <c r="L268" i="1"/>
  <c r="K268" i="1"/>
  <c r="L258" i="1"/>
  <c r="K258" i="1"/>
  <c r="N246" i="1"/>
  <c r="M246" i="1"/>
  <c r="L246" i="1"/>
  <c r="K246" i="1"/>
  <c r="M245" i="1"/>
  <c r="L245" i="1"/>
  <c r="K245" i="1"/>
  <c r="L172" i="1"/>
  <c r="K172" i="1"/>
  <c r="M124" i="1"/>
  <c r="L124" i="1"/>
  <c r="K124" i="1"/>
  <c r="R103" i="1"/>
  <c r="Q103" i="1"/>
  <c r="P103" i="1"/>
  <c r="O103" i="1"/>
  <c r="N103" i="1"/>
  <c r="M103" i="1"/>
  <c r="L103" i="1"/>
  <c r="O32" i="1"/>
  <c r="N32" i="1"/>
  <c r="K32" i="1"/>
  <c r="M32" i="1"/>
  <c r="K215" i="1"/>
  <c r="O243" i="1"/>
  <c r="N243" i="1"/>
  <c r="M243" i="1"/>
  <c r="L243" i="1"/>
  <c r="K243" i="1"/>
  <c r="M237" i="1"/>
  <c r="L237" i="1"/>
  <c r="K237" i="1"/>
  <c r="L230" i="1"/>
  <c r="K230" i="1"/>
  <c r="L226" i="1"/>
  <c r="K226" i="1"/>
  <c r="N220" i="1"/>
  <c r="M220" i="1"/>
  <c r="L220" i="1"/>
  <c r="K220" i="1"/>
  <c r="N217" i="1"/>
  <c r="M217" i="1"/>
  <c r="L217" i="1"/>
  <c r="K217" i="1"/>
  <c r="Q215" i="1"/>
  <c r="P215" i="1"/>
  <c r="O215" i="1"/>
  <c r="N215" i="1"/>
  <c r="M215" i="1"/>
  <c r="L215" i="1"/>
  <c r="L210" i="1"/>
  <c r="K210" i="1"/>
  <c r="K209" i="1"/>
  <c r="N203" i="1"/>
  <c r="M203" i="1"/>
  <c r="L203" i="1"/>
  <c r="K203" i="1"/>
  <c r="M202" i="1"/>
  <c r="L202" i="1"/>
  <c r="K202" i="1"/>
  <c r="M201" i="1"/>
  <c r="N201" i="1"/>
  <c r="L201" i="1"/>
  <c r="M199" i="1"/>
  <c r="L199" i="1"/>
  <c r="K199" i="1"/>
  <c r="L198" i="1"/>
  <c r="K198" i="1"/>
  <c r="M196" i="1"/>
  <c r="L196" i="1"/>
  <c r="K196" i="1"/>
  <c r="M194" i="1"/>
  <c r="L194" i="1"/>
  <c r="K194" i="1"/>
  <c r="M193" i="1"/>
  <c r="L193" i="1"/>
  <c r="K193" i="1"/>
  <c r="N191" i="1"/>
  <c r="M191" i="1"/>
  <c r="L191" i="1"/>
  <c r="K191" i="1"/>
  <c r="M186" i="1"/>
  <c r="L186" i="1"/>
  <c r="N180" i="1"/>
  <c r="M180" i="1"/>
  <c r="L180" i="1"/>
  <c r="K180" i="1"/>
  <c r="L178" i="1"/>
  <c r="K178" i="1"/>
  <c r="M177" i="1"/>
  <c r="L177" i="1"/>
  <c r="L173" i="1"/>
  <c r="K173" i="1"/>
  <c r="L171" i="1"/>
  <c r="M171" i="1"/>
  <c r="K171" i="1"/>
  <c r="M162" i="1"/>
  <c r="L162" i="1"/>
  <c r="L156" i="1"/>
  <c r="K156" i="1"/>
  <c r="M129" i="1"/>
  <c r="L129" i="1"/>
  <c r="L123" i="1"/>
  <c r="K123" i="1"/>
  <c r="K104" i="1"/>
  <c r="L100" i="1"/>
  <c r="K103" i="1"/>
  <c r="L71" i="1"/>
  <c r="K71" i="1"/>
  <c r="K100" i="1"/>
  <c r="L93" i="1"/>
  <c r="L59" i="1"/>
  <c r="K59" i="1"/>
  <c r="L54" i="1"/>
  <c r="K54" i="1"/>
  <c r="L32" i="1"/>
  <c r="K27" i="1"/>
  <c r="K315" i="1"/>
  <c r="K314" i="1"/>
  <c r="K157" i="1"/>
  <c r="K70" i="1"/>
  <c r="K69" i="1"/>
  <c r="K68" i="1"/>
  <c r="K67" i="1"/>
  <c r="K66" i="1"/>
  <c r="K29" i="1"/>
  <c r="K28" i="1"/>
  <c r="K30" i="1"/>
  <c r="K24" i="1"/>
  <c r="K23" i="1"/>
  <c r="K22" i="1"/>
  <c r="K21" i="1"/>
  <c r="K20" i="1"/>
  <c r="K19" i="1"/>
  <c r="K18" i="1"/>
  <c r="K17" i="1"/>
  <c r="K442" i="1"/>
  <c r="K441" i="1"/>
  <c r="K440" i="1"/>
  <c r="K438" i="1"/>
  <c r="K437" i="1"/>
  <c r="K436" i="1"/>
  <c r="K435" i="1"/>
  <c r="K434" i="1"/>
  <c r="K433" i="1"/>
  <c r="K432" i="1"/>
  <c r="K431" i="1"/>
  <c r="K430" i="1"/>
  <c r="K429" i="1"/>
  <c r="K428" i="1"/>
  <c r="K427" i="1"/>
  <c r="K426" i="1"/>
  <c r="K425" i="1"/>
  <c r="K424" i="1"/>
  <c r="K423" i="1"/>
  <c r="K422" i="1"/>
  <c r="K421" i="1"/>
  <c r="K420" i="1"/>
  <c r="K419" i="1"/>
  <c r="K418" i="1"/>
  <c r="K417" i="1"/>
  <c r="K415" i="1"/>
  <c r="K414" i="1"/>
  <c r="K411" i="1"/>
  <c r="K408" i="1"/>
  <c r="K401" i="1"/>
  <c r="K400" i="1"/>
  <c r="K399" i="1"/>
  <c r="K397" i="1"/>
  <c r="K395" i="1"/>
  <c r="K393" i="1"/>
  <c r="K391" i="1"/>
  <c r="K390" i="1"/>
  <c r="K389" i="1"/>
  <c r="K388" i="1"/>
  <c r="K387" i="1"/>
  <c r="K385" i="1"/>
  <c r="K384" i="1"/>
  <c r="K375" i="1"/>
  <c r="K374" i="1"/>
  <c r="K373" i="1"/>
  <c r="K372" i="1"/>
  <c r="K371" i="1"/>
  <c r="K370" i="1"/>
  <c r="K368" i="1"/>
  <c r="K364" i="1"/>
  <c r="K363" i="1"/>
  <c r="K362" i="1"/>
  <c r="K361" i="1"/>
  <c r="K360" i="1"/>
  <c r="K359" i="1"/>
  <c r="K358" i="1"/>
  <c r="K357" i="1"/>
  <c r="K356" i="1"/>
  <c r="K353" i="1"/>
  <c r="K351" i="1"/>
  <c r="K350" i="1"/>
  <c r="K347" i="1"/>
  <c r="K346" i="1"/>
  <c r="K345" i="1"/>
  <c r="K344" i="1"/>
  <c r="K342" i="1"/>
  <c r="K341" i="1"/>
  <c r="K340" i="1"/>
  <c r="K339" i="1"/>
  <c r="K338" i="1"/>
  <c r="K337" i="1"/>
  <c r="K336" i="1"/>
  <c r="K333" i="1"/>
  <c r="K332" i="1"/>
  <c r="K331" i="1"/>
  <c r="K328" i="1"/>
  <c r="K327" i="1"/>
  <c r="K326" i="1"/>
  <c r="K325" i="1"/>
  <c r="K324" i="1"/>
  <c r="K323" i="1"/>
  <c r="K322" i="1"/>
  <c r="K320" i="1"/>
  <c r="K319" i="1"/>
  <c r="K318" i="1"/>
  <c r="K317" i="1"/>
  <c r="K313" i="1"/>
  <c r="K310" i="1"/>
  <c r="K309" i="1"/>
  <c r="K307" i="1"/>
  <c r="K306" i="1"/>
  <c r="K305" i="1"/>
  <c r="K304"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7" i="1"/>
  <c r="K266" i="1"/>
  <c r="K265" i="1"/>
  <c r="K264" i="1"/>
  <c r="K263" i="1"/>
  <c r="K262" i="1"/>
  <c r="K261" i="1"/>
  <c r="K260" i="1"/>
  <c r="K259" i="1"/>
  <c r="K257" i="1"/>
  <c r="K256" i="1"/>
  <c r="K255" i="1"/>
  <c r="K254" i="1"/>
  <c r="K253" i="1"/>
  <c r="K252" i="1"/>
  <c r="K250" i="1"/>
  <c r="K249" i="1"/>
  <c r="K248" i="1"/>
  <c r="K247" i="1"/>
  <c r="K244" i="1"/>
  <c r="K242" i="1"/>
  <c r="K241" i="1"/>
  <c r="K240" i="1"/>
  <c r="K239" i="1"/>
  <c r="K238" i="1"/>
  <c r="K236" i="1"/>
  <c r="K234" i="1"/>
  <c r="K233" i="1"/>
  <c r="K232" i="1"/>
  <c r="K231" i="1"/>
  <c r="K229" i="1"/>
  <c r="K228" i="1"/>
  <c r="K227" i="1"/>
  <c r="K225" i="1"/>
  <c r="K223" i="1"/>
  <c r="K222" i="1"/>
  <c r="K221" i="1"/>
  <c r="K219" i="1"/>
  <c r="K218" i="1"/>
  <c r="K216" i="1"/>
  <c r="K214" i="1"/>
  <c r="K213" i="1"/>
  <c r="K212" i="1"/>
  <c r="K211" i="1"/>
  <c r="K208" i="1"/>
  <c r="K207" i="1"/>
  <c r="K206" i="1"/>
  <c r="K205" i="1"/>
  <c r="K204" i="1"/>
  <c r="K201" i="1"/>
  <c r="K200" i="1"/>
  <c r="K197" i="1"/>
  <c r="K195" i="1"/>
  <c r="K192" i="1"/>
  <c r="K189" i="1"/>
  <c r="K188" i="1"/>
  <c r="K187" i="1"/>
  <c r="K186" i="1"/>
  <c r="K185" i="1"/>
  <c r="K184" i="1"/>
  <c r="K183" i="1"/>
  <c r="K182" i="1"/>
  <c r="K181" i="1"/>
  <c r="K179" i="1"/>
  <c r="K177" i="1"/>
  <c r="K176" i="1"/>
  <c r="K175" i="1"/>
  <c r="K174" i="1"/>
  <c r="K170" i="1"/>
  <c r="K169" i="1"/>
  <c r="K168" i="1"/>
  <c r="K167" i="1"/>
  <c r="K166" i="1"/>
  <c r="K165" i="1"/>
  <c r="K164" i="1"/>
  <c r="K163" i="1"/>
  <c r="K162" i="1"/>
  <c r="K161"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14" i="1"/>
  <c r="K109" i="1"/>
  <c r="K102" i="1"/>
  <c r="K101"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65" i="1"/>
  <c r="K64" i="1"/>
  <c r="K63" i="1"/>
  <c r="K62" i="1"/>
  <c r="K61" i="1"/>
  <c r="K60" i="1"/>
  <c r="K58" i="1"/>
  <c r="K57" i="1"/>
  <c r="K56" i="1"/>
  <c r="K55" i="1"/>
  <c r="K53" i="1"/>
  <c r="K52" i="1"/>
  <c r="K51" i="1"/>
  <c r="K50" i="1"/>
  <c r="K49" i="1"/>
  <c r="K48" i="1"/>
  <c r="K47" i="1"/>
  <c r="K46" i="1"/>
  <c r="K45" i="1"/>
  <c r="K44" i="1"/>
  <c r="K43" i="1"/>
  <c r="K40" i="1"/>
  <c r="K39" i="1"/>
  <c r="K38" i="1"/>
  <c r="K37" i="1"/>
  <c r="K36" i="1"/>
  <c r="K35" i="1"/>
  <c r="K34" i="1"/>
  <c r="K33" i="1"/>
  <c r="K31" i="1"/>
  <c r="K26" i="1"/>
  <c r="K25" i="1"/>
  <c r="K15" i="1"/>
  <c r="K14" i="1"/>
  <c r="K13" i="1"/>
  <c r="K12" i="1"/>
  <c r="K11" i="1"/>
  <c r="K8" i="1"/>
  <c r="K5" i="1"/>
  <c r="K7" i="1"/>
  <c r="I435" i="1"/>
  <c r="I434" i="1"/>
  <c r="I433" i="1"/>
  <c r="I345" i="1"/>
</calcChain>
</file>

<file path=xl/sharedStrings.xml><?xml version="1.0" encoding="utf-8"?>
<sst xmlns="http://schemas.openxmlformats.org/spreadsheetml/2006/main" count="1896" uniqueCount="1378">
  <si>
    <t>LOTE</t>
  </si>
  <si>
    <t>Lavado Fcos. / Hornos</t>
  </si>
  <si>
    <t>SISTEMA DE OSMOSIS INVERSA FORMADO POR SISTEMA UV STERILIGHT CON FUENTE DE PODER CON PANTALLA INDICADORA DE VIDA UTIL DE BULBO CON MEDIDOR ANALOGO DE PRESION, BOMBA DE 1/2HP Y FILTRO.</t>
  </si>
  <si>
    <t>Sterlight</t>
  </si>
  <si>
    <t xml:space="preserve"> S5Q-PA</t>
  </si>
  <si>
    <t>100-240V. 50-60 Hz.0.6 A.</t>
  </si>
  <si>
    <t>30,54,165</t>
  </si>
  <si>
    <t>A.O. Smith</t>
  </si>
  <si>
    <t>1.5 HP. 115-230V.</t>
  </si>
  <si>
    <t xml:space="preserve">LAVADORA DE FRASCO/CRISTAL FABRICADA EN ACERO INOXIDABLE CAPACIDAD DE 81 AGUJAS DIM. INTE: 72X80X68. </t>
  </si>
  <si>
    <t>Forma Scientific</t>
  </si>
  <si>
    <t>89141-1</t>
  </si>
  <si>
    <t>208-230,3ph, 60Hz.</t>
  </si>
  <si>
    <t>Novatech</t>
  </si>
  <si>
    <t>40 litros</t>
  </si>
  <si>
    <t>110V. 2.5 KW.</t>
  </si>
  <si>
    <t>45,45,102</t>
  </si>
  <si>
    <t>HORNO EN ACERO INOXIDABLE CON DOBLE PUERTA CON PANEL DE CONTROL Y PANEL DE CONTROL ELECTRICO CAPACIDAD 4000 PZAS DE FRASCOS DE 100 ML CON GRAFICADOR DE TEMPERATURA Y 4 MANOMETROS TEMPERATURA MAXIMA 700 °C EQUIPADO CON EQUIPO DE FILTRADO DE AIRE PARA ESTERILIZACION DIM. INT: 109X115X139</t>
  </si>
  <si>
    <t xml:space="preserve"> GRUENBERG</t>
  </si>
  <si>
    <t>5HP. 208-230-460. 15-13.2-8.8 1725 RPM. 60Hz.</t>
  </si>
  <si>
    <t>Horno 184,150,270. Panel  61,70,218</t>
  </si>
  <si>
    <t>.5HP. 208-230-460. 2.1-3-1.3450 RPM. 60Hz.</t>
  </si>
  <si>
    <t>HORNO DE SECADO EN ACERO INOXIDABLE CON 4 PUERTAS HERMETICAS CON SOPORTES PARA REJILLAS TEMPERATURA MAXIMA 300°C CON CONTROL ANALOGO DE PERILLA MARCA INVENSYS DIM. INTE: 117X72X146. PUERTA  49X5,72. CON 4 RESISTENCIAS .  Equipo fuera de uso.</t>
  </si>
  <si>
    <t>Futura</t>
  </si>
  <si>
    <t>4 puertas</t>
  </si>
  <si>
    <t>220V. 3ph.</t>
  </si>
  <si>
    <t>140,87,190</t>
  </si>
  <si>
    <t>HORNO DE SECADO DOBLE PUERTA ABATIBLE CAPACIDAD MAX 300°C CON CONTROL ANALOGO DE PERILLA MARCA INVENSYS DIM. INT: 70X51X 63. PUERTA 75.5X60. Con 2 RESISTENCIAS.  Equipo fuera de uso.</t>
  </si>
  <si>
    <t>105,70,142</t>
  </si>
  <si>
    <t xml:space="preserve">LENADORA DE LIQUIDOS DE  UN PISTON (7/8"DIAM.X 3.5") SEMIAUTOMATICA  BREWER  REGULADOR DE VELOCIDAD ANALOGO 100 RPM  CON UNA BOQUILLA DE INYECCIÓN. </t>
  </si>
  <si>
    <t>Brewer</t>
  </si>
  <si>
    <t>115V. 0.5 A</t>
  </si>
  <si>
    <t>22,25,42</t>
  </si>
  <si>
    <t>CAMPANA DE FLUJO LAMINAR MOVIL ESTRUCTURA  CON LLANTA, 2 FILTROS, LAMPAR  Y AREA DE TRABAJO DE 65X196X151.</t>
  </si>
  <si>
    <t>VECO</t>
  </si>
  <si>
    <t>Móvil estructural</t>
  </si>
  <si>
    <t>220 v. 3ph.</t>
  </si>
  <si>
    <t>200,80,246</t>
  </si>
  <si>
    <t>De Vecchi</t>
  </si>
  <si>
    <t>2 PISTONES</t>
  </si>
  <si>
    <t>110 V.</t>
  </si>
  <si>
    <t>45,38,46</t>
  </si>
  <si>
    <t>10</t>
  </si>
  <si>
    <t>LINEA DE LLENADO DE LIQUIDOS INYECTABLES</t>
  </si>
  <si>
    <t>10-1</t>
  </si>
  <si>
    <t xml:space="preserve">DISCO DE ALIMENTACIÓN EN ACERO INOXIDABLE MONOBLOCK DIAMETRO DE DISCO 82 CM Y ALTURA 99 CM,  CON MOTOREDUCTOS VARIABLE DE VELOCIDAD, PATAS AJUSTABLES. </t>
  </si>
  <si>
    <t>BEME</t>
  </si>
  <si>
    <t>Diámetro 82 cm</t>
  </si>
  <si>
    <t>220V. 3Ph. 1.9 A. 0.22/0.27 KW 50/60 Hz.</t>
  </si>
  <si>
    <t>DIA: 87,103</t>
  </si>
  <si>
    <t>10-2</t>
  </si>
  <si>
    <t>BANDA TRANSPORTADORA DE TABLILLLAS DE 3.5¨ X 325 X 92  CON ACCIONAMIENTO DE MOTOREDUCTOR 1/4 HP A 1725 RPM CON DOS PISTONES Y ELECTROVALVULAS FESTO MFH, BOTON DE PARO DE EMERGENCIA, GUIAS LATERALES DE ALUMINIO Y 3 SOPORTES AL PISO AJUSTABLES</t>
  </si>
  <si>
    <t>Boston Gear</t>
  </si>
  <si>
    <t>Inoxidable 325</t>
  </si>
  <si>
    <t>110V. 0.25 HP. 5.5 A</t>
  </si>
  <si>
    <t>325,40,100</t>
  </si>
  <si>
    <t>10-3</t>
  </si>
  <si>
    <t>Altura ajustable</t>
  </si>
  <si>
    <t>90 DCV.1/5HP.1A. 725RPM</t>
  </si>
  <si>
    <t>46,85,182</t>
  </si>
  <si>
    <t>10-4</t>
  </si>
  <si>
    <t>25,40,65</t>
  </si>
  <si>
    <t>10-5</t>
  </si>
  <si>
    <t>TABLERO DE CONTROL VARIADOR DE VELOCIDAD PARA DISCO DE ALIMENTACION, PISTONES, DESVIADOR, TRANSPORTADOR DE TABLILLAS E INCERTO 2 PERILLAS DE CONTROL DE 100 RPM MAX Y BOTONERAS ESTRUCTURA EN ACERO INOXIDABLE</t>
  </si>
  <si>
    <t>45,24,30</t>
  </si>
  <si>
    <t>10-6</t>
  </si>
  <si>
    <t xml:space="preserve">LLENADORA DE LIQUIDOS DE 4 PISTONES (DIA:3.5X12) AUTOMATICA   VEL MAX 100 RPM CONTROL DE AVANCE Y PARO Y BOTONERA DE EMERGENCIA . FALTA UNA ROTULA INFERIORES Y UN TORNILLO SUPERIOR CON RONDANA DE BRONCE. </t>
  </si>
  <si>
    <t>90vV. 1HP. 10.7 A. 1725 RPM.</t>
  </si>
  <si>
    <t>59,85,168</t>
  </si>
  <si>
    <t>10-7</t>
  </si>
  <si>
    <t xml:space="preserve">150,70,84 </t>
  </si>
  <si>
    <t>10-8</t>
  </si>
  <si>
    <t>ENGARGOLADORA MONOBLOCK CON DISCO VIBRADOR ALIMENTADOR DE TAPAS  Y ENGARGOLADORA CON ESTRELLA CON GUIA DE 55.5 DIAMETRO DE 8 FRASCOS TIPO ANTIBIOTICO DE 50 A 100 ML ACCIONADA POR MOTOR ELECTRICO .75 HP DE 1725RPM  Y DE 1/4 HP DE 1610 RPM CON PANEL DE CONTROL CON INTERRUPTOR PRINCIPAL, INICIO Y PARO DE ENGARGOLADORA, CONTROL DE MOTOR PRINCIPAL, BANDA Y VIBRADOR.</t>
  </si>
  <si>
    <t>MAR.</t>
  </si>
  <si>
    <t>CASQUILLO DE 2 CM</t>
  </si>
  <si>
    <t>220V, 3Ph, .25HP.</t>
  </si>
  <si>
    <t>230,90,139</t>
  </si>
  <si>
    <t xml:space="preserve">150,70,69.5 </t>
  </si>
  <si>
    <t>Alloyd Products Cop.</t>
  </si>
  <si>
    <t>21621-010</t>
  </si>
  <si>
    <t>30,30,64</t>
  </si>
  <si>
    <t>13-1</t>
  </si>
  <si>
    <t>DIAM 10, 50</t>
  </si>
  <si>
    <t>13-2</t>
  </si>
  <si>
    <t>Milipore</t>
  </si>
  <si>
    <t>16,15,51. 2(8.5,9,39)</t>
  </si>
  <si>
    <t>13-3</t>
  </si>
  <si>
    <t>FILTRO DE PLÁSTICO   (DIAM:3´´X9´´)  PARA CARTUCHO (DIM INTE 2.5"X 10") DOBLE ABIERTO DE 10" CON  SALIDAS DE 3/4" A MANGUERA 3/3", CON LLAVE Y 5  REPUESTOS Y LLAVE.</t>
  </si>
  <si>
    <t>20,12,30. 38,24,11. 7.5,7.5,28.</t>
  </si>
  <si>
    <t>13-4</t>
  </si>
  <si>
    <t xml:space="preserve">FILTRO DE PLÁSTICO TRANSPARENTE   (DIAM:3´´X9´´)  PARA CARTUCHO (DIM INTE 2.5"X 10") DOBLE ABIERTO DE 10" CON  SALIDAS DE 3/4" A MANGUERA 3/3", </t>
  </si>
  <si>
    <t xml:space="preserve">150,70,91 </t>
  </si>
  <si>
    <t>Igual a Descrip.</t>
  </si>
  <si>
    <t>GMP. Inc</t>
  </si>
  <si>
    <t>20,30,10</t>
  </si>
  <si>
    <t>Sueros y Vitamínicos</t>
  </si>
  <si>
    <t>ENGARGOLADORA DE BANCO SEMIAUTOMATICA DE PEDAL Y PALANCA  PARA RETAPA DIAMETRO 20 Y 30 mm. ALTURA MAXIMA 36 cm;  VARIOS FORMATOS.</t>
  </si>
  <si>
    <t>127V. .5 HP. 9.5 A. 1745 RPM. 60 HZ.</t>
  </si>
  <si>
    <t>224,57,164</t>
  </si>
  <si>
    <t>Cherry Burrell</t>
  </si>
  <si>
    <t>1974, 400l</t>
  </si>
  <si>
    <t>24632-A</t>
  </si>
  <si>
    <t>220/440 V. 1 HP.  3.2/1.6 A. 1715RPM. 60 HZ.</t>
  </si>
  <si>
    <t>90,114,192…</t>
  </si>
  <si>
    <t>Kymex</t>
  </si>
  <si>
    <t>10x12"</t>
  </si>
  <si>
    <t>4x(10´´DIAM. 18´´)</t>
  </si>
  <si>
    <t>LOTE DE 5 CONTENEDORES PYREX 11"´´ DIAM. X 13".19 LITROS</t>
  </si>
  <si>
    <t>Pyrex</t>
  </si>
  <si>
    <t>11X13"</t>
  </si>
  <si>
    <t>4x(11´´DIAM. 20´´)</t>
  </si>
  <si>
    <t>Jabsco</t>
  </si>
  <si>
    <t>DIAM: 1.1"X 90 cm.</t>
  </si>
  <si>
    <t xml:space="preserve">110V. </t>
  </si>
  <si>
    <t>20,25,122</t>
  </si>
  <si>
    <t xml:space="preserve"> Sólidos</t>
  </si>
  <si>
    <t>Extech</t>
  </si>
  <si>
    <t>4(12,12,2)</t>
  </si>
  <si>
    <t>220/440 V. 7.5 HP. 17.6/8.8 A. 3515PM. 60 HZ.</t>
  </si>
  <si>
    <t>DISPERSOR AGITADOR ULTRATURRAX MOTOR DE 7.5 HP</t>
  </si>
  <si>
    <t>BOMBA CENTRIFUGA DE ACERO INOXIDABLE  DIAM: 5", ENTRADAS DE CLAM 1.5", 1 HP, CON RUEDAS.</t>
  </si>
  <si>
    <t>Hoinox</t>
  </si>
  <si>
    <t>PC114MD</t>
  </si>
  <si>
    <t>220/440 V. 1 HP. 3/1.65 A. 3440 RPM. 60 HZ.</t>
  </si>
  <si>
    <t>220-360V. 60 Hz. 1800 RPM.</t>
  </si>
  <si>
    <t>159,90,165</t>
  </si>
  <si>
    <t xml:space="preserve">130 V.1 A. 1/8 HP. </t>
  </si>
  <si>
    <t>36,42,50</t>
  </si>
  <si>
    <t xml:space="preserve">TARJA DE ACERO INOXIDABLE DE 2 PUERTAS DIM INTERNAS 59X49X25. DIM. EXT: 80X70X91.5 </t>
  </si>
  <si>
    <t>Tarja</t>
  </si>
  <si>
    <t xml:space="preserve">80,70,101 </t>
  </si>
  <si>
    <t>200L</t>
  </si>
  <si>
    <t>110=230 V. 1HP. 13.2,6.5 A. 1725 RPM. 60 HZ.</t>
  </si>
  <si>
    <t>90,90,190</t>
  </si>
  <si>
    <t>Conductronic</t>
  </si>
  <si>
    <t>PH10</t>
  </si>
  <si>
    <t>9 VDC.</t>
  </si>
  <si>
    <t>18,24,6.5</t>
  </si>
  <si>
    <t>Pastas y Suspensiones</t>
  </si>
  <si>
    <t xml:space="preserve"> (DIAM:1.375"X 5")</t>
  </si>
  <si>
    <t xml:space="preserve">110V. 5 A. 1/2 HP.2500 RPM. </t>
  </si>
  <si>
    <t>Denver instrument</t>
  </si>
  <si>
    <t>050WCBO18</t>
  </si>
  <si>
    <t>15,26,9</t>
  </si>
  <si>
    <t>Sólidos</t>
  </si>
  <si>
    <t>Radwag</t>
  </si>
  <si>
    <t>PS 360/C/2</t>
  </si>
  <si>
    <t>100 v.</t>
  </si>
  <si>
    <t>23,34,11</t>
  </si>
  <si>
    <t>Mesa de acero inoxidable con entrepaño y respaldo DIM:150X70X89.5.</t>
  </si>
  <si>
    <t>Mesa</t>
  </si>
  <si>
    <t>150,70,99</t>
  </si>
  <si>
    <t>Almacén Antibióticos</t>
  </si>
  <si>
    <t>Mettler</t>
  </si>
  <si>
    <t>PE 1</t>
  </si>
  <si>
    <t>36,35,12.5</t>
  </si>
  <si>
    <t>Lote de 3 bombas   desplazamiento positivo 2 de plástico con entradas de manguera 3/4´´, impulsor diam: 1´´10L/MIN 4 coples con tuerca adicionales + una tuerca y 3 espigas roscadas de varias medidas. otra de goteo con estradas de manguera de  0.5" , impulsor de 2"  DE 12 GPM.</t>
  </si>
  <si>
    <t>Shurflo, Pump-plus</t>
  </si>
  <si>
    <t>Pusatron C-plus</t>
  </si>
  <si>
    <t xml:space="preserve">110V. 115 V. 0.4 A. 50/60 HZ. </t>
  </si>
  <si>
    <t>2(22,22,11), 10,22,17</t>
  </si>
  <si>
    <t>Etiquetado</t>
  </si>
  <si>
    <t>ETIQUETADORA AUTOMATICA PARA REDONDOS .  TRANSPORTADOR DE 202X10 CM ( 60W DE 1350 A 1600 RPM), SENSOR OPTICO, CODIFICADOR  (CODE STAMPING MOD C60 SERIE 10311006, TIPOS (4 CAJAS)  VARIOS Y 56 CINTAS.  2 FORMATOS (15 Y 3 DE ALTURA) DE  BANDAS DE GOMA ENVOLBENTE Y RESPALDO( 90 W 1650 RPM) , PLC DELTAMICIN 500 PANTALLA TOUCH. SERVO MOTOR DE TRACCION ADICIONAL.CAJA TRANSPARENTE  CON TAPA (65X45X32), MONTADA EN 4 LLANTAS CON FRENO.</t>
  </si>
  <si>
    <t xml:space="preserve">UNION STANDARD EQUIPMENT </t>
  </si>
  <si>
    <t>CVC-EC30</t>
  </si>
  <si>
    <t>110-220 V, 1 PH.</t>
  </si>
  <si>
    <t>202,100,126..</t>
  </si>
  <si>
    <t>Producción</t>
  </si>
  <si>
    <t>CONTADORA DE TABLETAS MINI COUNTER CON TOLVA DE ALIMENTACION Y GUIA PARA TABLETA Y SENSOR PARA CONTENO Y CONTADR ANALOGO, CON CONTROL DE VELOCIDD Y REVOLUCIONES Y PANTALLA EN LCD</t>
  </si>
  <si>
    <t>Mini-Counter</t>
  </si>
  <si>
    <t>M IV</t>
  </si>
  <si>
    <t>115V. 2 A. 50/60 HZ.</t>
  </si>
  <si>
    <t>40,46,42</t>
  </si>
  <si>
    <t xml:space="preserve">HORNO EN ACERO INOXIDABLE CON DOBLE PUERTA  PARA ESTERILIZADO POR CALOR SECO. CON SISTEMA DE FILTRADO DE AIRE OV-1107 C ON PANEL DE CONTROL Y PANEL DE CONTROL ELECTRICO CAPACIDAD  4000 FRACOS DE 120ML TIPO ANTIBIOTICO CAP MAX 700 C.. CON GRAFICADOR DE TEMPERATURA Y 4 MANOMETROS TEMPERATURA MAXIMA 700 °C EQUIPADO CON EQUIPO DE FILTRADO DE AIRE PARA ESTERILIZACION DIM. INT:109X115X139. </t>
  </si>
  <si>
    <t>CAMPANA DE FLUJO LAMINAR ESTRUCTURA EN ACERO INOXIDABLE MOVIL CON RODAJAS DIMS 257X 109X224 CM DOS FILTROS DE 122X60 CM. CON DOS MANOMETROS DE  PRESION MAGNHELIC</t>
  </si>
  <si>
    <t>257,109,224..</t>
  </si>
  <si>
    <t>249,88.5,98</t>
  </si>
  <si>
    <t>440/220 V. 1.6/3.2 A. 950/1150 RPM. .5 HP. 50/60 HZ. 3PH.</t>
  </si>
  <si>
    <t>160,60,175. 52,34,30</t>
  </si>
  <si>
    <t>ENVASADORA SEMIAUTOMATICA  DE 1 PISTON (DIAM: 1.125"´X2"´) SHUCCO FILLER. CON VELOCIDAD VARIABLE.</t>
  </si>
  <si>
    <t>Shucco Filler</t>
  </si>
  <si>
    <t>II</t>
  </si>
  <si>
    <t>AP/156</t>
  </si>
  <si>
    <t>110/220 V . 100 W.</t>
  </si>
  <si>
    <t>40,33,42</t>
  </si>
  <si>
    <t>TANQUE EN ACERO INOXIDABLE  300 LITROS (DIAM: 65X85) CONICO, VALVULA DE ESFERA SALIDA DE 1"CONEXIÓN MANGUERA Y TAPA CON COMPUERTA 1/4.</t>
  </si>
  <si>
    <t>DIAM:72,165.</t>
  </si>
  <si>
    <t>220V, 5 HP. 3PH.</t>
  </si>
  <si>
    <t>DIAM:156,210.</t>
  </si>
  <si>
    <t>Semisólidos</t>
  </si>
  <si>
    <t>FILTRO VERTICAL DE PLATOS PLACA 12.7 CM DE MATERIAL FILTRANTE DIAM, ORIFICIO CENTRAL DE 2.5 CM DEL VASTAGO CON BOMBA HIDRAULICA ACCIONADA POR MOTOR DE 0.746 kW  incompleto</t>
  </si>
  <si>
    <t>1127/220 V. 18.6/9.4 A. I HP. .756 KW.  3535/3510 RPM.</t>
  </si>
  <si>
    <t>50,23,30</t>
  </si>
  <si>
    <t>130,110,245..</t>
  </si>
  <si>
    <t>48-1</t>
  </si>
  <si>
    <t>LAVADORA DE FRASCO DE 16 BOQUILLAS  CON PANEL DE CONTROL ELECTRICO DE AVANCE Y PARO INDICADOR ANALOGO DE PIEZAS/MINUTO. CON DOS FORMATOS PARA 2"Y 1.5" DE CUELLO.</t>
  </si>
  <si>
    <t>Bausch + Strobel</t>
  </si>
  <si>
    <t>FAW 500</t>
  </si>
  <si>
    <t>4517, 1978</t>
  </si>
  <si>
    <t>220/380 V. .5 KW. 50 HZ.</t>
  </si>
  <si>
    <t>110,90,133</t>
  </si>
  <si>
    <t>48-2</t>
  </si>
  <si>
    <t>TINA DE ACERO INOXIDABLE(DIAM:38X29) +  BOMBA HIDRAULICAS DE 0.5 HP PEDROLLO</t>
  </si>
  <si>
    <t>JCRm 1C</t>
  </si>
  <si>
    <t>04-09.</t>
  </si>
  <si>
    <t>125V. 5.3 A, .5 HP, 3450 RPM</t>
  </si>
  <si>
    <t>39,104,60.</t>
  </si>
  <si>
    <t>48-3</t>
  </si>
  <si>
    <t>BOMBA HIDRAULICAS DE 0.5 HP PEDROLLO</t>
  </si>
  <si>
    <t>05-09.</t>
  </si>
  <si>
    <t>18,38,40.</t>
  </si>
  <si>
    <t>48-4</t>
  </si>
  <si>
    <t>DIAM:61,159</t>
  </si>
  <si>
    <t>48-5</t>
  </si>
  <si>
    <t>DIAM:63,170</t>
  </si>
  <si>
    <t>48-6</t>
  </si>
  <si>
    <t>DOS FILTROS DE CARTUCHO  CON SALIDA A MANGUERA 3/4"</t>
  </si>
  <si>
    <t>2(28,14,33)</t>
  </si>
  <si>
    <t xml:space="preserve"> 4 TERMOHIGRÓMETRO  RANGO: 0 A 99 RH PRECISIÓN: + 4%  TEMPERATURA/RANGO: -10 A 60 °C</t>
  </si>
  <si>
    <t>12,12,2.</t>
  </si>
  <si>
    <t>FILTRO VERTICAL DE PLATOS (I) EN ACERO INOXIDABLE PLACA 17.7 CM DIAM, O.C. 3.12 CM CON BOMBA CENTRIFUGA (4"´) DE 0.187 KW SIEMENS, MONTADO SOBRE 4 LLANTAS NEGRAS.</t>
  </si>
  <si>
    <t>127V. 6.4 A. .25 HP. 1760 RPM. 60 HZ.</t>
  </si>
  <si>
    <t>24,64,68</t>
  </si>
  <si>
    <t>FILTRO VERTICAL DE PLATOS (II) EN ACERO INOXIDABLE PLACA 17.7 CM DIAM, O.C. 3.12 CM. CON BOMBA  CENTRIFUGA (4")  DE  0.75 HP POWER ELECTRIC,  MONTADO SOBRE 4 LLANTAS BLANCAS.</t>
  </si>
  <si>
    <t>220/440 V. 2.5/1.3 A. .75 HP. 1723 RPM.</t>
  </si>
  <si>
    <t>33,55,69</t>
  </si>
  <si>
    <t>HORNO SECADOR  DE LECHO FLUIDO A VAPOR 80 KG CAPACIDAD, CON PANEL DE CONTROL Y PANTALLA SIEMENS LOGOI TDE. COMPUESTO DE  VENTILADOR EN LA PARTE INFERIOR, TINA MOVIL (4 LLANTAS 2 CON FRENO) EN ACERO INOXIDABLE  (DIAM: 98 Y 72X37), FILTR0 DE MANGAS, INTERCAMBIADOR DE CALOR, COLECTOR DE POLVOS,  CON INSTALACION DE EXTRACCION DE AIRE. INCLUYE: MANÓMETRO INYECCIÓN DE VAPOR , VÁLVULA DE SEGURIDAD, TERMÓMETROS , TUBERIA Y FILTROS EXTERNOS.</t>
  </si>
  <si>
    <t>Glat</t>
  </si>
  <si>
    <t>80 Kg.</t>
  </si>
  <si>
    <t>220 V. 10 HP.3530 RPM. 60 HZ.</t>
  </si>
  <si>
    <t>180,183,280..</t>
  </si>
  <si>
    <t>MEZCLADORA DE POLVOS EN "V" (DIM. INT: DIAM:77x130) EN ACERO INOXIDABLE, CON  TAPAS DE  14.25´´ SALIDA DE  MARIPOSA DE 8´´ MONTADO EN ESTRUCTURA TUBULAR EN ACERO AL CARBON .</t>
  </si>
  <si>
    <t>500 Kg.</t>
  </si>
  <si>
    <t>440/220 V. 8/15.5 A. 5 HP. 1150 RPM. 50/60 HZ.</t>
  </si>
  <si>
    <t>240,110,240..</t>
  </si>
  <si>
    <t>MEZCLADORA DE POLVOS EN "V"  (DIM. INT: DIAM:41X65) EN ACERO INOXIDABLE , CON TAPAS  DE  16.25´´ SALIDA DE MARIPOSA DE 6´´. MONTADO EN ESTRUCTURA DE ACERO AL CARBON.</t>
  </si>
  <si>
    <t>Paterson Kelly</t>
  </si>
  <si>
    <t>3 cu ft.</t>
  </si>
  <si>
    <t>208-220/440 V. 2.6/1.3 A. .75 HP. 1725/1425 RPM. 50/60 HZ.</t>
  </si>
  <si>
    <t>77,135,150..</t>
  </si>
  <si>
    <t>Mantenimiento</t>
  </si>
  <si>
    <t xml:space="preserve"> LOTE2DE 2 MARCO DE PESAS PATRON UNO DE: 1000,500,200,100,100,50,20,10,10,5 GRAMOS Y OTRO DE : KG CON 20000,1000, 1000,500,200,100,100,50,20,10,10,5 GRAMOS  CON PORTAPESAS DE MADERA</t>
  </si>
  <si>
    <t>21,7,5,10. 26,10,11</t>
  </si>
  <si>
    <t>HORNO DE LECHO ESTÁTICO ELÉCTRICO CAPACIDAD MAX 120 °C  DIM: INT: 59X50118 CON 15 CHAROLAS EN ACERO INOXIDALE DIMS EXT: 50X56.5X5. COM PIROMETRO ROVERSHAW</t>
  </si>
  <si>
    <t>3PH, 220 VOLTS</t>
  </si>
  <si>
    <t>102,80,185.</t>
  </si>
  <si>
    <t>304797/11</t>
  </si>
  <si>
    <t>Radgwag</t>
  </si>
  <si>
    <t>PUE C/31 H</t>
  </si>
  <si>
    <t>52,41,25</t>
  </si>
  <si>
    <t>Korsch</t>
  </si>
  <si>
    <t>7051/64</t>
  </si>
  <si>
    <t>100,60,160,3(70,44,22.5)</t>
  </si>
  <si>
    <t>Empac</t>
  </si>
  <si>
    <t>95,50,100</t>
  </si>
  <si>
    <t>Schleuniger</t>
  </si>
  <si>
    <t>THP-4M</t>
  </si>
  <si>
    <t>110-120/200-240 V. 1/.5 A. 50/60 HZ.</t>
  </si>
  <si>
    <t>15,45,20</t>
  </si>
  <si>
    <t>Mettler Toledo</t>
  </si>
  <si>
    <t>MS303S/03</t>
  </si>
  <si>
    <t>110 V(12 vdc.-.84 a.)</t>
  </si>
  <si>
    <t>29.5,36,28</t>
  </si>
  <si>
    <t>DESHUMIDIFICADOR AUTOMATICO</t>
  </si>
  <si>
    <t>Oasis</t>
  </si>
  <si>
    <t>D-40L-A</t>
  </si>
  <si>
    <t xml:space="preserve">115 V. 8 A. .33 HP. 60 HZ. </t>
  </si>
  <si>
    <t>38,37,56.</t>
  </si>
  <si>
    <t>Alexanderwerk</t>
  </si>
  <si>
    <t>GKM, UMA</t>
  </si>
  <si>
    <t>170 61, 27142</t>
  </si>
  <si>
    <t>220(Y,&amp;) V. 3.65/5.4 A. 1.1/1.3 KW. 1540/3100 RPM.</t>
  </si>
  <si>
    <t>40,90,48</t>
  </si>
  <si>
    <t>Transcell</t>
  </si>
  <si>
    <t>TI-500 SL</t>
  </si>
  <si>
    <t>419010300338</t>
  </si>
  <si>
    <t>120 (12vdc.- 800mA) V. 18 W. 60 HZ.</t>
  </si>
  <si>
    <t>35,30,</t>
  </si>
  <si>
    <t>MEZCLADOR DE DOBLE  LISTÓN (DIM:50X80X54), 100 KG DE CAP. ÚTIL, EN ACERO INOXIDABLE, MOVIL, INCLINABLE  CON TAPA, CONTROL ELECTRICO CON BOTONERA Y AMPERIMETRO.</t>
  </si>
  <si>
    <t>Jing.tec</t>
  </si>
  <si>
    <t>CH 200 (2014/04)</t>
  </si>
  <si>
    <t>JTMEL14009</t>
  </si>
  <si>
    <t>220 V. 3 PH. 4 KW</t>
  </si>
  <si>
    <t>156,64,120.</t>
  </si>
  <si>
    <t>ALTO SHAAM</t>
  </si>
  <si>
    <t>1000-TH-1</t>
  </si>
  <si>
    <t>4002-10</t>
  </si>
  <si>
    <t>240 V. 3 PH. 60 HZ.</t>
  </si>
  <si>
    <t>58,78,191</t>
  </si>
  <si>
    <t>220 V.1.3 A. 4 HP. 3 PH. 1750 RPM. 60 HZ.</t>
  </si>
  <si>
    <t>79,80,110</t>
  </si>
  <si>
    <t>TAPONADORA SEMIAUTOMATICA DE ROSCA PARA  FRASCOS, MOVIL, 25 CM ALTURA MAXIMA, 7 ENRROSCADORES Y 6 BASES DIFERENTES MEDIDAS</t>
  </si>
  <si>
    <t>Devecchi</t>
  </si>
  <si>
    <t>37,44,156</t>
  </si>
  <si>
    <t>IKA</t>
  </si>
  <si>
    <t>RW28 BASIC</t>
  </si>
  <si>
    <t>115 V. 200 W.  72-1680 RPM. 60 HZ.</t>
  </si>
  <si>
    <t>45,42,62</t>
  </si>
  <si>
    <t>2(83,109,186)</t>
  </si>
  <si>
    <t>TERMO SELLADORA SEMIAUTOMATICA DE MORDAZA  (38 cm, 5 mm)  DE POLIETILENO CON RESISTENCIA ACCIONADA CON PEDAL.</t>
  </si>
  <si>
    <t>58,58,100</t>
  </si>
  <si>
    <t>SELLADORA Y ENVASADO (ACTUALMENTE SELLADO)  PARA TUBO COLAPSABLE CON CARRUSEL  DE 26 HOLDERS ACCIONADO POR MOTOR ELECTRICO DE 1680 RPM DE 1.5 HP. PARA EL SISTEMA DE SELLADO INCLUYE SOPLADOR LEISTER CUENTA CON PANEL DE CONTROL CON BOTONERA</t>
  </si>
  <si>
    <t>Hercules</t>
  </si>
  <si>
    <t>HI-120 SP.</t>
  </si>
  <si>
    <t>92,130,220..</t>
  </si>
  <si>
    <t>SWAN MATIC</t>
  </si>
  <si>
    <t>CAP MASTER</t>
  </si>
  <si>
    <t>49-PC1816</t>
  </si>
  <si>
    <t>115/230 V. 6.6/3.3 A. .12 HP. 1725 RPM. 60 HZ.</t>
  </si>
  <si>
    <t>60,30,90</t>
  </si>
  <si>
    <t>300 L.</t>
  </si>
  <si>
    <t>380/220 V. 1.2/2.1 A. .5 HP. 3 PH. 1380 RPM. 50 HZ.</t>
  </si>
  <si>
    <t>110,90,200</t>
  </si>
  <si>
    <t>BASCULA ELECTRONICA CON PLATAFORMA DIMS 30X 35 CM CON CONTROL DIGITAL CAP. MAX. 15 KG.</t>
  </si>
  <si>
    <t>Instrument ESHER</t>
  </si>
  <si>
    <t>R-321 VAC</t>
  </si>
  <si>
    <t>38,55,68</t>
  </si>
  <si>
    <t>127/220 V. 20.2/9.37 A.  1, 1.5 HP. 1730 RPM. 60 HZ.</t>
  </si>
  <si>
    <t>53,50,135</t>
  </si>
  <si>
    <t>MARCK</t>
  </si>
  <si>
    <t xml:space="preserve"> I</t>
  </si>
  <si>
    <t>220/380, .22 KW. 60 HZ.</t>
  </si>
  <si>
    <t>65,41,59. DIAM:30,55.</t>
  </si>
  <si>
    <t xml:space="preserve">170 V. 1.9 A. .35 HP. </t>
  </si>
  <si>
    <t>65,41,59. DIAM:27,25.</t>
  </si>
  <si>
    <t>Área de Instrumentación</t>
  </si>
  <si>
    <t xml:space="preserve"> ADAM</t>
  </si>
  <si>
    <t>PGW253i</t>
  </si>
  <si>
    <t>110-220 V. 0.3 A. 50-60 HZ. DC: 15 V. 800 mA.</t>
  </si>
  <si>
    <t>25,35,19.</t>
  </si>
  <si>
    <t>Control Químico</t>
  </si>
  <si>
    <t>TITULADOR  VOLUMETRICO KARL FISHER TITRATOR CON 4 RECIPIENTES AMBAR.</t>
  </si>
  <si>
    <t>DL31</t>
  </si>
  <si>
    <t xml:space="preserve">100-240 V. 0.8 A. 50-60 HZ.. DC: 5 V. 1.2 A - 24 V. 0.8 A. </t>
  </si>
  <si>
    <t>45,45,60</t>
  </si>
  <si>
    <t>BALANZA ANALÍTICA CAPACIDAD MAX 220G ESCALA 0.1MG AREA DE PESADO DIAM: 9, 16X16X25.</t>
  </si>
  <si>
    <t>KL 204/03</t>
  </si>
  <si>
    <t xml:space="preserve">B238330446 </t>
  </si>
  <si>
    <t>100-220 V. 0.5 A. . DC=12, 800mA.</t>
  </si>
  <si>
    <t>18.5,30,32</t>
  </si>
  <si>
    <t>IMPRESORA</t>
  </si>
  <si>
    <t>EPSON</t>
  </si>
  <si>
    <t>FX-890</t>
  </si>
  <si>
    <t>E8BY045966</t>
  </si>
  <si>
    <t xml:space="preserve">120 V.1.1 A. 50-60 HZ. </t>
  </si>
  <si>
    <t>45,35,17</t>
  </si>
  <si>
    <t>REGULADOR Y MULTICONTACTO COOPER.</t>
  </si>
  <si>
    <t>Sola</t>
  </si>
  <si>
    <t>PC500</t>
  </si>
  <si>
    <t>127 V. 6  A. 60 HZ.</t>
  </si>
  <si>
    <t>17,32,14</t>
  </si>
  <si>
    <t>ESPECTROFOTÓMETRO UV-VIS DE DOBLE HAZ CON TECNOLOGÍA DE REJILLA DE DIFRACCIÓN LO-RAY-LIGH CON SOFTWARE LABSOLUTIONS UV-VIS. INTEGRADO CON CPU DELL OPTIPLEX 3060 SN:GWW8CS2 MONITOR DELL 19 PULG MOD E1916H SN XXX9RKN2, IMPRESORA INYECCION DE TINTA HP MOD LASERJET PRO M102W SN:VND3B63063</t>
  </si>
  <si>
    <t>SHIMADZU</t>
  </si>
  <si>
    <t>UV-1900</t>
  </si>
  <si>
    <t>A12425600032</t>
  </si>
  <si>
    <t>120-240 V. 140 VA. 50/60 HZ.</t>
  </si>
  <si>
    <t>42,50,25</t>
  </si>
  <si>
    <t xml:space="preserve">CPU, MONITOR, MAUS Y TECLADO. </t>
  </si>
  <si>
    <t>DELL</t>
  </si>
  <si>
    <t xml:space="preserve">OptiPlex 3060. D18 M. E1916H </t>
  </si>
  <si>
    <t>GWW8CS2. XXX9RKN2</t>
  </si>
  <si>
    <t>100-240 V. 4.2 A. 50-60 HZ.</t>
  </si>
  <si>
    <t>35,28,16. 46.16.5,36.5</t>
  </si>
  <si>
    <t>HP</t>
  </si>
  <si>
    <t xml:space="preserve"> LASERJET PRO M102W</t>
  </si>
  <si>
    <t>VND3B63063</t>
  </si>
  <si>
    <t>36,40,20.</t>
  </si>
  <si>
    <t>REGULADOR DE VOLTAGE</t>
  </si>
  <si>
    <t>VOGAR</t>
  </si>
  <si>
    <t>LAN-12</t>
  </si>
  <si>
    <t xml:space="preserve">95-145 V. 16 A. 58.8-61.2 HZ. </t>
  </si>
  <si>
    <t>16.5X26X14.5</t>
  </si>
  <si>
    <t xml:space="preserve">ACONDICIONADOR AUTOMATICO DE TENSION </t>
  </si>
  <si>
    <t>LA-12-B</t>
  </si>
  <si>
    <t>120 V. 2 KVA, 60 HZ.</t>
  </si>
  <si>
    <t>23,21.5,17</t>
  </si>
  <si>
    <t>CROMATÓGRAFO DE LÍQUIDOS FORMADO POR BOMBA FLEXAR BINARY LC PUMP MOD: N2910401 SN:291N2053001F, DETECTOR UV/VIS MOD:N2920014 SN:292S13021803F SINGAPURE , AUTOMUESTRADOR MOD FLEXAR PELTIER N2600581 LC SN: 293H4041001A,DESGASIFICADOR FLEXAR SOLVENT MANAGER N2600581 SN:260N2032806F, INTEGRADO CON CPU THINKCENTRE CORE I7-6700 RAM 8GB SN:MJ05B6D2, SOFTWARE: CHROMERA-HPLC UVVIS, MONITOR THINKVISION MOD LT2452P WIDE SN:VNA871L, IMPRESORA HP LASERJET P1102W SN:VNB4601532 , ACONDICIONADOR AUTOMATICO DE TENSION MOD LAN-13 CAPCIDAD 24 A</t>
  </si>
  <si>
    <t>34,57,100</t>
  </si>
  <si>
    <t xml:space="preserve">BOMBA </t>
  </si>
  <si>
    <t>Perkin Elmer</t>
  </si>
  <si>
    <t xml:space="preserve"> FLEXAR BINARY LC PUMP MOD: N2910401</t>
  </si>
  <si>
    <t>291N2053001F</t>
  </si>
  <si>
    <t xml:space="preserve">110-120/220-240 V. 1.5/0.8 A </t>
  </si>
  <si>
    <t>DETECTOR</t>
  </si>
  <si>
    <t xml:space="preserve"> UV/VIS MOD:N2920014</t>
  </si>
  <si>
    <t>292S13021803F</t>
  </si>
  <si>
    <t>100-120/220,230-240 V. 1.6 A 50/60 HZ.</t>
  </si>
  <si>
    <t xml:space="preserve"> AUTOMUESTRADOR </t>
  </si>
  <si>
    <t xml:space="preserve"> MOD FLEXAR PELTIER N2600581 LC</t>
  </si>
  <si>
    <t>293H4041001A</t>
  </si>
  <si>
    <t>95-240 V. 200VA. 50/60 HZ.</t>
  </si>
  <si>
    <t xml:space="preserve">DESGASIFICADOR </t>
  </si>
  <si>
    <t>FLEXAR SOLVENT MANAGER N2600581</t>
  </si>
  <si>
    <t>260N2032806F</t>
  </si>
  <si>
    <t>DC_ 1V. 0.85 Ma.</t>
  </si>
  <si>
    <t>BOMBA</t>
  </si>
  <si>
    <t>200 lc Pump</t>
  </si>
  <si>
    <t>291N6051503</t>
  </si>
  <si>
    <t>100-120/220-230-240 V. 1.6/.08 A.  70 W. 60 HZ.</t>
  </si>
  <si>
    <t>34,50,16.5</t>
  </si>
  <si>
    <t xml:space="preserve">THINKCENTRE CORE I7-6700 RAM 8GB ,  THINKVISION MOD LT2452P WIDE </t>
  </si>
  <si>
    <t>MJ05B6D2, VNA871L</t>
  </si>
  <si>
    <t>56,40,70</t>
  </si>
  <si>
    <t xml:space="preserve"> LASERJET P1102W </t>
  </si>
  <si>
    <t>VNB4601532</t>
  </si>
  <si>
    <t>35,23,20</t>
  </si>
  <si>
    <t>ACONDICIONADOR AUTOMATICO DE TENSION  Y MULTICONTACTO STEREN</t>
  </si>
  <si>
    <t xml:space="preserve">LAN-13 </t>
  </si>
  <si>
    <t xml:space="preserve">95-145 V. 24 A. 58.8-61.2 HZ. </t>
  </si>
  <si>
    <t>22,37.5,18</t>
  </si>
  <si>
    <t>MINISPLIT  (UNIDAD EVAPORADORA) CAPACIDAD 11,500 BTU/H REFRIGERANTE R22</t>
  </si>
  <si>
    <t>LG.</t>
  </si>
  <si>
    <t>SP121CM</t>
  </si>
  <si>
    <t>311X00N3. JO5268</t>
  </si>
  <si>
    <t>115 V. 11 A. 178 W. 1 PH. 60 HZ.</t>
  </si>
  <si>
    <t>84,27,17</t>
  </si>
  <si>
    <t>P. Físicas y Estabilidad</t>
  </si>
  <si>
    <t>ESTUFA DE ESTABILIDAD CON 3 PARRILLAS Y VIDRIO EN EL INTERIOR DIMS INTE; 30X35.5X40 CONTROL DE TEMPERATURA MANUAL.</t>
  </si>
  <si>
    <t>Rios Rocha</t>
  </si>
  <si>
    <t>E</t>
  </si>
  <si>
    <t>ECM</t>
  </si>
  <si>
    <t>127 V. 90 W.</t>
  </si>
  <si>
    <t>56,42,65</t>
  </si>
  <si>
    <t xml:space="preserve">ESTUFA CON VACUOMETRO ANALOGO ACOPLADO A 115V CAP MAX 100 C DIMS INT: 20X35.5X15 </t>
  </si>
  <si>
    <t>64140-10</t>
  </si>
  <si>
    <t>115 V. 6 A. 1 PH. 50/60 HZ.</t>
  </si>
  <si>
    <t>35,46,37</t>
  </si>
  <si>
    <t>MUFLA TEMPERATURA DIMS INT: 20X28X20.   MAX 1,100 C POTENCIA 3,000 W</t>
  </si>
  <si>
    <t>FELISA</t>
  </si>
  <si>
    <t>FE-361</t>
  </si>
  <si>
    <t>220 V. 3000 W. 60 HZ.</t>
  </si>
  <si>
    <t>39.5,48,62</t>
  </si>
  <si>
    <t>APARATO PARA PUNTO DE FUSION  CON LUPA</t>
  </si>
  <si>
    <t>Scorpion Scientific</t>
  </si>
  <si>
    <t>A50360</t>
  </si>
  <si>
    <t>120 V. 100 W. 1 A.</t>
  </si>
  <si>
    <t>40,30,15</t>
  </si>
  <si>
    <t xml:space="preserve"> BROOKFIELD</t>
  </si>
  <si>
    <t>RVF</t>
  </si>
  <si>
    <t>110 V. 60 HZ.</t>
  </si>
  <si>
    <t>30,30,44</t>
  </si>
  <si>
    <t>ESTUFA DE ESTABILIDAD RANGO TEMPERATURA 30 A 60 °C. DIM. INT: 42X46X67. 3 PARRILLAS Y VIDRIO.POT MAX 500W, THELCO</t>
  </si>
  <si>
    <t>THELCO (precision scientific)</t>
  </si>
  <si>
    <t>15-AE-3</t>
  </si>
  <si>
    <t>120 V. 4.1 A. 500 W.</t>
  </si>
  <si>
    <t>70,59,104</t>
  </si>
  <si>
    <t>DUROMETRO PARA TABLETAS CON CONTROL ANALOGO Y MEDICION ANALOGA</t>
  </si>
  <si>
    <t>2E/106</t>
  </si>
  <si>
    <t xml:space="preserve">100-120 V. 30 W. 400mA. </t>
  </si>
  <si>
    <t>41,15,19</t>
  </si>
  <si>
    <t>DESINTEGRADOR CON 2 CANASTILLA DE 6 TUBOS PORTATABLETAS PATENTE 53874 TEMPERATURA MAX 110 C</t>
  </si>
  <si>
    <t>Kinet</t>
  </si>
  <si>
    <t>20.5,41.5,37</t>
  </si>
  <si>
    <t>Control Microbiológico</t>
  </si>
  <si>
    <t xml:space="preserve">SONICADOR LIMPIADOR CALENTADOR ULTRASONICO 235 W 2A </t>
  </si>
  <si>
    <t>Branson</t>
  </si>
  <si>
    <t>M2800H</t>
  </si>
  <si>
    <t>BGF02132930</t>
  </si>
  <si>
    <t>120 V. 2 A. 235 W. 50-60 HZ.</t>
  </si>
  <si>
    <t>33,30,30</t>
  </si>
  <si>
    <t>FRAGILIZADOR CON PERILLA DE CONTROL DE VELOCIDAD EN RPM Y PANTALLA DE LEDS PARA CONTROL DE TIEMPO. A 32 W</t>
  </si>
  <si>
    <t>Temsa</t>
  </si>
  <si>
    <t>J--T-R-04</t>
  </si>
  <si>
    <t>110 V. 32 W. 60 HZ.</t>
  </si>
  <si>
    <t>30,28,34</t>
  </si>
  <si>
    <t>VORTEX AGITADOR 0.65A</t>
  </si>
  <si>
    <t>Scientific industries</t>
  </si>
  <si>
    <t>SI-A236</t>
  </si>
  <si>
    <t>A3-3128</t>
  </si>
  <si>
    <t>120 V. 0.65 A. 60 HZ.</t>
  </si>
  <si>
    <t>12,17,17</t>
  </si>
  <si>
    <t>BOMBA DE VACIO DE 1/4 HP A 1425 RPM MOTOR ELECTRICO MOD  5KH45AB2352X CON VALVULAS DE CONTROL CON DOS MANOMETROS</t>
  </si>
  <si>
    <t>GAST</t>
  </si>
  <si>
    <t>115 V. 4.6 A. 0.25 HP. 1425 RPM.1 PH. 50 HZ.</t>
  </si>
  <si>
    <t>42,20,22</t>
  </si>
  <si>
    <t>REFRIGERADOR Y CONGELADOR 2 PUERTAS RIFRIGERANTE 134A</t>
  </si>
  <si>
    <t xml:space="preserve">Wirlpool </t>
  </si>
  <si>
    <t>115-127 V.. 1PH. 60HZ..</t>
  </si>
  <si>
    <t>61,70,153.</t>
  </si>
  <si>
    <t>REFRIGERADOR TIPO VITRINA, REFRIGERANTE R134A</t>
  </si>
  <si>
    <t>asber</t>
  </si>
  <si>
    <t>ARM1</t>
  </si>
  <si>
    <t>115 V. 60 HZ.</t>
  </si>
  <si>
    <t>69,71,186.</t>
  </si>
  <si>
    <t>PARRILLA DE AGITACION CON CALENTAMIENTO A 3A</t>
  </si>
  <si>
    <t>Thermo SCIENTIFIC</t>
  </si>
  <si>
    <t>CIMAREC. SP88857100</t>
  </si>
  <si>
    <t>C3710013101651430</t>
  </si>
  <si>
    <t>100-120 V. 13 A. I PH. 50/60 HZ.</t>
  </si>
  <si>
    <t>21,37,11</t>
  </si>
  <si>
    <t>POTENCIOMETRO PARA MEDICION DE PH</t>
  </si>
  <si>
    <t>ph120</t>
  </si>
  <si>
    <t>13,21,20</t>
  </si>
  <si>
    <t>AGITADOR CON PERILLA CONTROL DE VELOCIDAD 20 W</t>
  </si>
  <si>
    <t>Corning</t>
  </si>
  <si>
    <t>PC-310</t>
  </si>
  <si>
    <t>120 V. 20 W. 59/60 HZ.</t>
  </si>
  <si>
    <t>20,20,10.</t>
  </si>
  <si>
    <t xml:space="preserve">INCUBADORA DE CO2 CON CONTROLES ANALOGOS DE TEMPERATURA Y CO2 Y MEDIDOR ANALOGO DE CO2 A 525W 3000RPM MEDIDOR DIGITAL TEMPERATURA. CON 3 REPISAS Y PUERTA DE VIDRIO. </t>
  </si>
  <si>
    <t>Napco</t>
  </si>
  <si>
    <t>108-116469 12A</t>
  </si>
  <si>
    <t>120 V. 4.4 A. 525 W. 1 PH, 300 RPM. 60 HZ.</t>
  </si>
  <si>
    <t>62,62,100</t>
  </si>
  <si>
    <t>REFRIGERADOR TIPO VITRINA ESMERILADO, REFRIGERANTE R134A</t>
  </si>
  <si>
    <t>ARM17</t>
  </si>
  <si>
    <t>13130191 M</t>
  </si>
  <si>
    <t>RADWAG</t>
  </si>
  <si>
    <t>WLC 1/A2</t>
  </si>
  <si>
    <t>120 V. 160 mA. 60HZ. (dc: 10.5 + 15 v)</t>
  </si>
  <si>
    <t>21,23,11</t>
  </si>
  <si>
    <t>POTENCIÓMETRO MEDICION DE PH/ORP</t>
  </si>
  <si>
    <t xml:space="preserve">HANNA </t>
  </si>
  <si>
    <t>HI 2211</t>
  </si>
  <si>
    <t>30,20,27</t>
  </si>
  <si>
    <t>PARRILLA DE AGITACIÓN CON CALENTAMIENTO CON CONTROL DE TEMPERATURA ANALOGO Y DE AGITACION</t>
  </si>
  <si>
    <t>THERMO SCIENTIFIC</t>
  </si>
  <si>
    <t>SP131325Q</t>
  </si>
  <si>
    <t>C1788-141041812</t>
  </si>
  <si>
    <t>120 V. 8.9 A. 1 PH. 60 HZ.</t>
  </si>
  <si>
    <t>20,33,10</t>
  </si>
  <si>
    <t>SISTEMA DE TEST PORTABLE PARA ENDOTOXINAS CON PANEL DE CONTROL DIFGITAL Y PANTALLA LCD CON IMPRESORA ETQ EPSON M188D SN F74F210991</t>
  </si>
  <si>
    <t>ENDOSAFE - CALRLER RIVER. EPSON</t>
  </si>
  <si>
    <t>PTS. TM-U220D</t>
  </si>
  <si>
    <t>6576. M188D</t>
  </si>
  <si>
    <t>100-2400 V. 1.5 A. 50/60 HZ, (12 VDC. 5 A). 1 A. (24VDC. 1.5 A)</t>
  </si>
  <si>
    <t>30,25,14.</t>
  </si>
  <si>
    <t>MICROSCOPIO BIOLÓGICO BINOCULAR ELECTRONICO CON OBJETIVO DE 100 OCULARES: WF 10X. LENTES 40/.65, 100/1.25, 10/0.25, 4/0.10</t>
  </si>
  <si>
    <t>ONIX, ZEIGER</t>
  </si>
  <si>
    <t>85-240 V. 50-60HZ.</t>
  </si>
  <si>
    <t>20,25,36</t>
  </si>
  <si>
    <t>ESPECTROFOTÓMETRO CON PANEL DE CONTROL DIGITAL , 4 FUNCIONES Y PANTALLA LCD</t>
  </si>
  <si>
    <t>RAYLEIGH</t>
  </si>
  <si>
    <t>VIS-723G</t>
  </si>
  <si>
    <t>0708B7</t>
  </si>
  <si>
    <t>220 V. 150 W. 50 HZ.</t>
  </si>
  <si>
    <t>53,44,20</t>
  </si>
  <si>
    <t>BAÑO MARIA EN ACERO INOXIDABLE TIPO 304 TEMP A-60 C A 190 W DIM. INT: 13X24X14 CON DOS GRADILLA DE TUBOS DE ENSAYE Y TERMOMETRO ANALOGICO PORTATIL.</t>
  </si>
  <si>
    <t>RIOSSA</t>
  </si>
  <si>
    <t>B-40</t>
  </si>
  <si>
    <t>127 V. 1.5 A. 190 W.</t>
  </si>
  <si>
    <t>31,22,20.5</t>
  </si>
  <si>
    <t>AUTOCLAVE VERTICAL EN ACERO INOXIDABLE CON MEDIDOR DE NIVEL Y MANOMETRO ANALOGO WINIERS Y TERMOMETRO ROCHESTER ANALOGO CAPACIDAD 40 LITROS DEPOSITO INYTERIOR DIAM:26X50 CM</t>
  </si>
  <si>
    <t>BOMBA DE VACIO CAP MAX .7/.85 M3/H A 100MBAR</t>
  </si>
  <si>
    <t>VACUUBRAND</t>
  </si>
  <si>
    <t>ME 1C  2003/03</t>
  </si>
  <si>
    <t>100-120 V. .9 A. 50/60 HZ.</t>
  </si>
  <si>
    <t>13,25,15</t>
  </si>
  <si>
    <t>CAMPANA DE FLUJO LAMINAR 1/3 HP MAX 2 PULG DE AGUA DIM. INT:87.5X62X58</t>
  </si>
  <si>
    <t>106,77,192</t>
  </si>
  <si>
    <t>EQUIPO DE FILTRACION CON 3 EMBUDOS DIAMETRO CADA EMBUDO 4 cm; TUBO DE FILTRACION 38 cm. LARGO</t>
  </si>
  <si>
    <t>PALL</t>
  </si>
  <si>
    <t>15402  07-18-16</t>
  </si>
  <si>
    <t>40.5,15,16.5</t>
  </si>
  <si>
    <t>COLOCADOR DE PENICILINDROS</t>
  </si>
  <si>
    <t>TENSA</t>
  </si>
  <si>
    <t>JR-11</t>
  </si>
  <si>
    <t>22,16,60</t>
  </si>
  <si>
    <t>CENTRIFUGADORA PORTATIL 10,000RPM RCF 3,900 GRAMOS CAPACIDAD 6 PROBETAS</t>
  </si>
  <si>
    <t>LW SCIENTIFIC</t>
  </si>
  <si>
    <t>ZO-1</t>
  </si>
  <si>
    <t>100-240 V. 0.5 A. 50/60 HZ. (12 VDC 1.5 A)</t>
  </si>
  <si>
    <t>16,22,12</t>
  </si>
  <si>
    <t>MINISPLIT CAPACIDAD 23,000 BTU/H REFRIGERANTE R22</t>
  </si>
  <si>
    <t>MEZ65004117</t>
  </si>
  <si>
    <t>220 V. 11.2 A. IPH.  60 HZ.</t>
  </si>
  <si>
    <t>108,20,30</t>
  </si>
  <si>
    <t>119-1</t>
  </si>
  <si>
    <t>MICROPIPETA 100-1000 MICROLITROS CON MEDIDOR ANALOGO LITROS</t>
  </si>
  <si>
    <t>BRAND</t>
  </si>
  <si>
    <t>TRANSFERPETTE</t>
  </si>
  <si>
    <t>119-2</t>
  </si>
  <si>
    <t>MICROPIPETA CAPACIDAD 100-1000 MICROLITROS CON MEDIDOR DIGITAL LITROS</t>
  </si>
  <si>
    <t>RININ</t>
  </si>
  <si>
    <t>F0887690L</t>
  </si>
  <si>
    <t>119-3</t>
  </si>
  <si>
    <t>MICROPIPETA CAPACIDAD 10-100 MICROLITROS CON MEDIDOR ANALOGO LITROS</t>
  </si>
  <si>
    <t>BOIOHIT</t>
  </si>
  <si>
    <t>119-4</t>
  </si>
  <si>
    <t>MICROPIPETA CAP 0.5 A 5 ML MAX 2 ML CON MEDIDOR ANALOGO</t>
  </si>
  <si>
    <t>JTR</t>
  </si>
  <si>
    <t>120 V. 100 W. 60 HZ.</t>
  </si>
  <si>
    <t>21,22,50</t>
  </si>
  <si>
    <t>LOTE DE 3 VITRINAS DE ACERO AL CARBON #1: UNA PUERTA 60X38X189.5. #2 DOS PUERTAS CORREDIZAS 100X50X135.5. #3: EN ACERO INOXIDABLE CON DOS PUERTAS COTRREDIZAS 100X40X60.</t>
  </si>
  <si>
    <t>Lote de 3 cernidores circulares manuales en Diam: 8.5 cm, #120, #220. con tapa y receptor , 1(DIAM: 25, malla 20)</t>
  </si>
  <si>
    <t>VO-MB-26</t>
  </si>
  <si>
    <t>VORTEX AGITADOR A 30W</t>
  </si>
  <si>
    <t>VORTEX MIXER</t>
  </si>
  <si>
    <t>120 V. 30 W. 60 HZ.</t>
  </si>
  <si>
    <t>CONDUCTIMETRO MEDIDOR DE EC/TDS/NACL/°C</t>
  </si>
  <si>
    <t>HANNA</t>
  </si>
  <si>
    <t>HI 9835</t>
  </si>
  <si>
    <t>35.5,30,10</t>
  </si>
  <si>
    <t>MARCO DE PESAS DE: 1000,500,200,200,100,50,20,20,10,5,2,2,1 KG CON PORTAPESAS</t>
  </si>
  <si>
    <t>OHAUS</t>
  </si>
  <si>
    <t>20,10,10</t>
  </si>
  <si>
    <t>MARCO DE PESAS CONJUNTO DE 10 PESAS DE: 200,100,50,20,20,10,5,2,2, 1 GRAMOS Y 12 PESAS TIPO PLACA.</t>
  </si>
  <si>
    <t>12,8.5,5.5</t>
  </si>
  <si>
    <t>Codificado</t>
  </si>
  <si>
    <t>MOTOR AGITADOR 130 W 8,000 RPM CON VELOCIDAD VARIABLE Y FLECHA DE DIAM: 33.5 mm X 20</t>
  </si>
  <si>
    <t>110/120 V. 1.2 A. 130 W. 8000 RPM.. 50/60 HZ.</t>
  </si>
  <si>
    <t>Diam: 24,50.</t>
  </si>
  <si>
    <t>WATERSIDE CHESHAM BUCKS</t>
  </si>
  <si>
    <t>EX</t>
  </si>
  <si>
    <t>5M0953</t>
  </si>
  <si>
    <t>220 V. 3 HP. 3PH. 60 HZ.</t>
  </si>
  <si>
    <t>25,35,130</t>
  </si>
  <si>
    <t>AGITADOR DE  ACERO INOXIDABLE , 3 HP,  CON DOS PROPELA 3 ´´ Y UN DISPERSOR DE 4 PALETAS (DIAM: 5"X 37"),.CON 3 BUJES DE TEFLON  Y CON RECIRCUKADOR.</t>
  </si>
  <si>
    <t>35,40,135</t>
  </si>
  <si>
    <t xml:space="preserve">HIDROLAVADORA MULTIBOQUILLAS DE ACERO INOXIDABLE  A PRESIÓN DIMS 101X143X169 CM CON CARRO EN ACERO INOXIDABLE DIMS 140X76X75 CM DE PERFIL CUADRADO Y  CUATRO GRADILLAS PORTA FRASCO EN ACERO INOXIDABLE DIMS 61X31X24 CON RODAJAS PARA 32 FRASCOS </t>
  </si>
  <si>
    <t>Gitrol</t>
  </si>
  <si>
    <t>S794A</t>
  </si>
  <si>
    <t>208-230/440 v. 19-17.3/8.6 A. 7.5 HP, 3450 r}RPM. 3 PH. 60 HZ.</t>
  </si>
  <si>
    <t>143,150,187. 140,76,75</t>
  </si>
  <si>
    <t>AGITADOR  MAGNETICO CON PERILLA CONTROL DE VELOCIDAD 20 W</t>
  </si>
  <si>
    <t>PC-410</t>
  </si>
  <si>
    <t>120 V. 73 W. 59/60 HZ.</t>
  </si>
  <si>
    <t>20,24,12.</t>
  </si>
  <si>
    <t>AGITADOR MOVIL ELECTRICO, TRIPIE .</t>
  </si>
  <si>
    <t>80,80,146.</t>
  </si>
  <si>
    <t xml:space="preserve">TERMO SELLADORA SEMIAUTOMATICA DE  MORDAZA  ( 16  , 1.6 cm) ,  ACCIONADA CON PEDAL </t>
  </si>
  <si>
    <t>SONGSHAN</t>
  </si>
  <si>
    <t>36,38.5,88.5</t>
  </si>
  <si>
    <t>40,32,95</t>
  </si>
  <si>
    <t>LLENADORA DE POLVOS  SEMIAUTOMATICA MOVIL CON TOLVA  CON AGITADOR Y RASPADOR Y TAPAS  EN ACERO INOXIDABLE DIAMETRO 56 CM Y ALTURA 51 CM CON 3 VASTAGOS SIN FIN (2.5 , 4.1, 5 cm.) PARA DOSIFICAR, CAPACIDAD DE 100 GRAMOS HASTA 500 GR.</t>
  </si>
  <si>
    <t>MAR</t>
  </si>
  <si>
    <t>220 /380-440V. 3.18/1.84.1.558 A.  .55-.65 KW. 900 1095 RPM.</t>
  </si>
  <si>
    <t>390,92,86</t>
  </si>
  <si>
    <t>Oficinas inferiores,Ofisinas superiores, Sala de juntas</t>
  </si>
  <si>
    <t>Lote de 3 Pizarrones: #1: 120X90, #2: 91X150, #3: 240X120P y 1 rotafolio de 70X90  y  una guillotina tamaño oficio</t>
  </si>
  <si>
    <t>Autoclaves</t>
  </si>
  <si>
    <t xml:space="preserve">POLIPASTO MECANICO (JET EQUIPMENT, 1 TON.)  C0N CARRETILLA  (TEMSA, 500 KG.)  MONTADO SOBRE RIEL DE 7X10X 517 PARA CARRETILLA DE 3´´ </t>
  </si>
  <si>
    <t>JET EQUIPMENT, TEMSA</t>
  </si>
  <si>
    <t xml:space="preserve">6873, </t>
  </si>
  <si>
    <t>16,28,40. 18,29,20. 2,10,517.</t>
  </si>
  <si>
    <t>55,55,100. 60,125. 50,102.</t>
  </si>
  <si>
    <t>BASCULA MECANICA 500 KG CON DOS PESAS PATRON DE 1 KG Y 200 G.</t>
  </si>
  <si>
    <t>TORINO</t>
  </si>
  <si>
    <t>FM 130</t>
  </si>
  <si>
    <t>55,55,30</t>
  </si>
  <si>
    <t>VENTILADOR (DIAM: 80 CM.) CON PEDESTAL PORTATIL CON MOTOR DE 1/4 HP</t>
  </si>
  <si>
    <t>120 V. 2.3 A. .25 HP. 60 HZ.</t>
  </si>
  <si>
    <t>90,75,150</t>
  </si>
  <si>
    <t>MINISPLIT CAPACIDAD 22,300 BTU REFRIGERANTE R-22</t>
  </si>
  <si>
    <t>Lote de 17 moscas o agitadores magneticos diferentes medidas y perlas</t>
  </si>
  <si>
    <t>CODIFICADORA POR INYECCIÓN DE TINTA CAPACIDAD DE IMPRESIÓN DE DOS LINEAS CON SISTEMA NEUMATICO CON SENSOR DE PRODUCTO , TRIPIE DE SOPORTE , REGULADOR DE AIRE  Y PISTOLA DE LIMPIEZA. 5 SOLVENTES Y TINTAS VARIAS.  SOPORTES Y GUARDAS VARIAS. Caja verde de 33X51X29.</t>
  </si>
  <si>
    <t>VIDEO JET</t>
  </si>
  <si>
    <t>37 PLUS</t>
  </si>
  <si>
    <t>0222240018WD</t>
  </si>
  <si>
    <t>100-124 V. 1.0 A. 1 PH. 50/60 HZ. 50 PSI. 12 M3/H. 3.5 BAR</t>
  </si>
  <si>
    <t xml:space="preserve">DIAM: 50X150 62.5,20,50. </t>
  </si>
  <si>
    <t xml:space="preserve">BANDA TRANSPORTADORA DE HULE MONTADO SOBRE ESTRUCTURA MOVIL EN ACERO INOXIDABLE 118X9X95. MOTOR ELECTRICO DE 1/8 HP VELOCIDAD VARIABLE </t>
  </si>
  <si>
    <t>120 V.(130 VDC. 4 A.)</t>
  </si>
  <si>
    <t>118,30,101</t>
  </si>
  <si>
    <t>Lote de muebles de madera #1:  Mueble de 12 puertas 214X53X160, #2: dos bancas de 93X31X52, #3: Vitrina de 4 puertas con vidrio superior y 8 inferiores normales de 223X34X128.5. #3: Mesa de madera 62X105X77.</t>
  </si>
  <si>
    <t>Área de Pesado, Azotea</t>
  </si>
  <si>
    <t>COLECTOR DE POLVO 54X80X69 NEGRO.</t>
  </si>
  <si>
    <t>Arme</t>
  </si>
  <si>
    <t>54,80,93</t>
  </si>
  <si>
    <t>Sistemas Auxiliares, Azotea</t>
  </si>
  <si>
    <t>146,178,406..</t>
  </si>
  <si>
    <t>Almacén P.T, Azotea</t>
  </si>
  <si>
    <t>UNIDAD REFRIGERACION QUE CONSTA DE DIFUSOR  Y DE  CONDENSACION GILVERT PARA USO INTERIOR DE REFRIGERACIÓN CON RADIADOR MODELO DE COMPRESOR CR37KQ-TF5-280BM CON PUERTA DIM: INT: 88X168. EXT. 122X194 CON MARCO</t>
  </si>
  <si>
    <t>FRIGOTHERM MACQUAY.  COPELAND</t>
  </si>
  <si>
    <t>RUA-011-G, 5/87. CR37KQ-TF5-280BM</t>
  </si>
  <si>
    <t>202. 07CD1333H</t>
  </si>
  <si>
    <t>0.25 HP. 200-230/200-240 V. 3 HP. 50/60 HZ.</t>
  </si>
  <si>
    <t>Aairkrone Botarini</t>
  </si>
  <si>
    <t>KS 10 A</t>
  </si>
  <si>
    <t>56051  2002</t>
  </si>
  <si>
    <t xml:space="preserve">220 V. 16 A.. 7.5 KW. 60 HZ. </t>
  </si>
  <si>
    <t>80,115,150..</t>
  </si>
  <si>
    <t>Sueros y Vitamínicos, Sólidos, Azotea</t>
  </si>
  <si>
    <t>MANEJADORA DE AIRE MODULAR DOBLE PARED PARA SISTEMA DE INYECCIÓN AIRE ACONDICIONADO 5 MODULOS  358 X176X107 CM (176X365X105.5), CONDENSADORA DE AIRE CAPACIDAD 10 TONELADAS CON MANOMETRO ANALOGO (126X114X147)</t>
  </si>
  <si>
    <t>Carrier</t>
  </si>
  <si>
    <t>10, 38AUSA12A0A6A0A0A0</t>
  </si>
  <si>
    <t>4813U42826, 1316C93194</t>
  </si>
  <si>
    <t>208-230/460 V. 14-13.2/6.6 A.  5 HP. 1750 RPM. 3 PH. 60 HZ; 460 V. 30 A. 3 PH. 60 HZ.</t>
  </si>
  <si>
    <t>176,365,143. 126,119.5,151.</t>
  </si>
  <si>
    <t>Azotea</t>
  </si>
  <si>
    <t>TRASFORMADOR 230-460 V. 15KVA.</t>
  </si>
  <si>
    <t>ORION</t>
  </si>
  <si>
    <t>TAA.0</t>
  </si>
  <si>
    <t>230-460 V. 18.8 A.10KV. 3PH. 60 HZ.</t>
  </si>
  <si>
    <t>52,46,65.</t>
  </si>
  <si>
    <t>Sólidos, Azotea</t>
  </si>
  <si>
    <t>Magnahekic</t>
  </si>
  <si>
    <t>220-230/440-460  V. 12.5-12.2/6.3-6.1 A. 3475 RPM. 3 PH. 60 HZ.</t>
  </si>
  <si>
    <t>50,80,60. 92,116,205. 80,70,85.</t>
  </si>
  <si>
    <t xml:space="preserve">Planta Alta Producción, Azotea. </t>
  </si>
  <si>
    <t>CONDENSADORA DE AIRE  AZUL (114X67X70), VENTILADOR JAULA DE ARDILLA 17" (55X,55X79) Y MANEJADORA (156X84X84)</t>
  </si>
  <si>
    <t>220/440 V. 3/1.5 A.  0.75 HP. 3 PH. 1425/1725 RPM. 50/60HZ.</t>
  </si>
  <si>
    <t>114,81,87. 55,55,70, 156,84,95.</t>
  </si>
  <si>
    <t xml:space="preserve">EXTRACTOR DE AIRE PARA DUCTO TIPO JAULA DE ARDILLA 14" CENTRIFUGO </t>
  </si>
  <si>
    <t>CM-20</t>
  </si>
  <si>
    <t>220/440 V. .25 HP. 60 HZ.</t>
  </si>
  <si>
    <t>70,85,65.</t>
  </si>
  <si>
    <t>2 EXTRACTORES DE JAULA DE ARDILLA 142 y 12" CON MOTOR ELECTRICO DE 3/4 HP</t>
  </si>
  <si>
    <t>220/440 V. 3 HP. 2.2 KW. 9.6/4.3 A.</t>
  </si>
  <si>
    <t>80,60,55. 64,60,60.</t>
  </si>
  <si>
    <t xml:space="preserve">MANEJADORA DE AIRE MODULAR DOBLE PARED PARA SISTEMA DE INYECCIÓN-EXTRACCIÓN AIRE ACONDICIONADO  CON COMPRESOR </t>
  </si>
  <si>
    <t>Carrier, LENOX</t>
  </si>
  <si>
    <t>39MW03D022HE111XCS</t>
  </si>
  <si>
    <t>2714U31842</t>
  </si>
  <si>
    <t>208/230 V. 1 PH. 60 HZ.</t>
  </si>
  <si>
    <t>304+8,100,96+22. 63,63,72+22</t>
  </si>
  <si>
    <t>Almacén P.T</t>
  </si>
  <si>
    <t>DESHUMIDIFICADOR PORTATIL  5.22 A</t>
  </si>
  <si>
    <t>HDH-130-HD-MEX</t>
  </si>
  <si>
    <t>115 V. 5.22 A. 60 HZ.</t>
  </si>
  <si>
    <t>40,35,63</t>
  </si>
  <si>
    <t>FLEJADORA SEMIAUTOMATICA  MOVIL FLEJE DE 12 X 0.55 MM CON 4 ROLLOS DE FLEJE.</t>
  </si>
  <si>
    <t>ROBERT SEAL CORP.</t>
  </si>
  <si>
    <t>D580 A</t>
  </si>
  <si>
    <t>S908120726</t>
  </si>
  <si>
    <t>110 V. 1 PH. 60HZ.</t>
  </si>
  <si>
    <t>90,57,75</t>
  </si>
  <si>
    <t>FLEJADORA SEMIAUTOMATICA  MOVIL FLEJE DE 12 X 0.55 MM CON 5 ROLLOS DE FLEJE.</t>
  </si>
  <si>
    <t>INTERLAKE</t>
  </si>
  <si>
    <t>FLEJADORA AUTOMATICA , MOVIL ,  FLEJE DE 12 X 0.55 MM, MAX: 41´´x 31´´ CON 1 ROLLO DE FLEJE.</t>
  </si>
  <si>
    <t>Wiltron</t>
  </si>
  <si>
    <t>165,70,173</t>
  </si>
  <si>
    <t xml:space="preserve">FLEJADORA SEMIAUTOMATICA  MOVIL FLEJE DE 12 X 0.55 MM </t>
  </si>
  <si>
    <t>Makysa</t>
  </si>
  <si>
    <t>90,58.5,77.5</t>
  </si>
  <si>
    <t>BANDA TRANSPORTADORA DIMS  CON BANDA DE HULE (16´´) .75 HP DE 520 Y ALTURA AJUSTABLE , TABLERO DE CONTROL ELECTRICO CON BOTONERA</t>
  </si>
  <si>
    <t>220/440 V. 3/1.5 A. O.75 HP. 0.56 KW.</t>
  </si>
  <si>
    <t xml:space="preserve">537,47,70 </t>
  </si>
  <si>
    <t>Área de Pesado</t>
  </si>
  <si>
    <t>Rodwag</t>
  </si>
  <si>
    <t xml:space="preserve"> APP35/2C </t>
  </si>
  <si>
    <t>110V. 35 W.</t>
  </si>
  <si>
    <t>30,35,15. 20,11,7</t>
  </si>
  <si>
    <t>BASCULA MECANICA CAPACIDAD MAX 300 KG , PLATAFORMA 76X62 CM.</t>
  </si>
  <si>
    <t>Toledo</t>
  </si>
  <si>
    <t>64.110.184..</t>
  </si>
  <si>
    <t>BASCULA MECANICA CAP MAXIMA 120 KG EN PLATAFORMA CON 5CONTAPESOS DE (XZ-22, 1-10, 2-20,2(4-40))</t>
  </si>
  <si>
    <t>X7</t>
  </si>
  <si>
    <t>60,55,28</t>
  </si>
  <si>
    <t>Lote de 5 piezas de empaque:  #1: 1 Flejadora con tensadora y  pinzas para 1/2" , #2: 1  Despachador de cintas SALBÓN. #3,  1 Engapadora de cajas CRT nueva.  #4: 1 Despachador de diurex. #5: 1 Costal de grapas. # 10: 1 Caja de grapas de cobre  FIFA para cajas.</t>
  </si>
  <si>
    <t>Sistemas Auxiliares</t>
  </si>
  <si>
    <t>EG-30-1 M-19976</t>
  </si>
  <si>
    <t xml:space="preserve"> VENT; 220-230/440-460 V. 5.2/2.6 A. 3470 RPM. 2 HP. 3 PH. 60 HZ. BOM; 22 V. 4.2/6.2 A. 1722/852 RPM 3 PH. 60 HZ. </t>
  </si>
  <si>
    <t>150,90,210. 40,35,70. DIAM: 45,240.</t>
  </si>
  <si>
    <t>HI 982411</t>
  </si>
  <si>
    <t>127 V. 5.3 A. .5  HP. .35 KW. 60 HZ.</t>
  </si>
  <si>
    <t>60,80,30. DIAM: 100,225. 80,40,160.</t>
  </si>
  <si>
    <t>Almacén  M. Primas</t>
  </si>
  <si>
    <t xml:space="preserve">FRIGOBAR VOLUMEN 50L APROX  1.3 P3 </t>
  </si>
  <si>
    <t xml:space="preserve"> FRIGDAIRE</t>
  </si>
  <si>
    <t>FRD056UBHXM</t>
  </si>
  <si>
    <t>115 V. 1.3 A. 83 W. 60 HZ.</t>
  </si>
  <si>
    <t>45,47,48</t>
  </si>
  <si>
    <t>Almacén MP / PT</t>
  </si>
  <si>
    <t>BASCULA ELECTRONICA CON PLATAFORMA 90X90X12</t>
  </si>
  <si>
    <t>Justa</t>
  </si>
  <si>
    <t>J57751,16  02-2015</t>
  </si>
  <si>
    <t>110 V.60 HZ</t>
  </si>
  <si>
    <t>90,90,12. 23,13,18.</t>
  </si>
  <si>
    <t>127/220 V. 14.2/6.83 A. I HO. 1750 RPM. 60 HZ.</t>
  </si>
  <si>
    <t>ESPECTROFOTÓMETRO</t>
  </si>
  <si>
    <t>UV/VIS Lambada 2S</t>
  </si>
  <si>
    <t>230 V. 250 VA. 56/60 HZ.</t>
  </si>
  <si>
    <t>55,66,24</t>
  </si>
  <si>
    <t>FRIGOBAR CAPACIDAD 138.7 DM REFRIGERANTE 134A</t>
  </si>
  <si>
    <t>56,50,90</t>
  </si>
  <si>
    <t>S/D</t>
  </si>
  <si>
    <t>TERMOSELLADORA DE INDUCCION ELECTROMAGNETICA POTENCIA 500 W DE 20 A 100 mm</t>
  </si>
  <si>
    <t>Electromagnetic Netism</t>
  </si>
  <si>
    <t>DJYF-500A  04-2011</t>
  </si>
  <si>
    <t>110V. 500 W.</t>
  </si>
  <si>
    <t>34,28,14.5. DIAM: 11.5,21.</t>
  </si>
  <si>
    <t>Lote de 5 piezas de empaque:  #1: 1 Flejadora con tensadora y  pinzas para 1/2" , #2: 1  Despachador de cintas SALBÓN. #3,  1 Engapadora de cajas CRT.  #4: 1 Despachador de diurex. #5: 1 Caja de grapas de cobre  FIFA para cajas.</t>
  </si>
  <si>
    <t>Pasillo</t>
  </si>
  <si>
    <t>36,50,160</t>
  </si>
  <si>
    <t>Lote de chapas nuevas y usadas, resortes, pernos , baleros , bandas, bujes en 2 cajas de acero inoxidable de 41X30X6.5 + una caja de acero inoxidable de 62.5X44X4.</t>
  </si>
  <si>
    <t>Lote de varios; bote de rondanas, lote de clavos, remachadora con varios remaches contenedor con taquetes y tornillos varios, Consumibles; Cinta termosellantes, tela de teflón, cinta de teflón, lijas varias, rollos de plástico, tapetes. En 2 caja de acero inoxidable con tapa de 62.5X44X4. y Lote de consumibles líquidos primarios 24 piezas ; aceites, pegamentos, líquidos de frenos, cosmético, polish grasa, arranca motor, etc.</t>
  </si>
  <si>
    <t>Bomba manual para pruebas de presión. 12 Manometros,10 válvulas de seguridad, 2 trampas de vapor , filtros varios.</t>
  </si>
  <si>
    <t xml:space="preserve">Lote de motores varios; 1 de 3 HP., 1 DE 1 hp Siemens. 1 de 3/4 HP Siemens con reductor y variador, 1 Weg de 3/4 HP. 1  Weg de 1/2 HP.1 ABB de 3/ 4 de HP. 1 Power elecreic de 1/2 HP. 1 Criphon de 1/2 HP. Montado en base y con polea variable. 1 reductor 21-4 con polea en L. Una Marcha de auto, 1 Bomba sumergible Franklin electric  de 1 HP. y una bomba sumergible Pedrollo Nueva de 1 HP. , </t>
  </si>
  <si>
    <t>Manómetros mangueras y conexiones para llenado de refrigerante con 4 botes de refrigerante 3 (Freón 22), 1 (Freón 134a), 5 litros de aceite sintético Acemire, 2 litros de aceite sintético Ararat y un tanque de freón R-22 vacio. 1 tanque de Freón 410A.</t>
  </si>
  <si>
    <t>Lote de lubricantes 8 latas de 19 litros: SAE-90 Roshfrans, 1 aceite sintético SH-46 Summit, 1 aceite sintético ara compresor SH-46 , 1 grasa Balta EP-2 multipropósito, 1 Aceite para engranes L-0122 ISO VG-200 Malikote, Aceite para bomba de vacio L-0610 Dow Corning. Grasa alimenticia G-0052, 2 aceiteras , un eyector de grasa con bomba y uno de cartucho.</t>
  </si>
  <si>
    <t>Hidro Neumático de 90 litros con bomba Perollo incompleto</t>
  </si>
  <si>
    <t>Evans</t>
  </si>
  <si>
    <t>Hidro Smart</t>
  </si>
  <si>
    <t>127 V. 13 A. 1.5 HP. 1.1 KW. 60 HZ</t>
  </si>
  <si>
    <t>DIAM: 50X100</t>
  </si>
  <si>
    <t>Lote de herramientas: 1 Uña con baleros 180  , 1 uña de metal 103, 1 Barreta 145, 1 Pala recta 105</t>
  </si>
  <si>
    <t>Lote de 10 extinguidores ROJOS #30,#29</t>
  </si>
  <si>
    <t xml:space="preserve">Lote de pinturas: Esmaltes (+,- 20) latas de esmaltes presentación de un galón colores varios (negro, blanco, naranja, amarillo, azul, verde gris, trasparente), rellenadores, diluyentes, poliuretanos azules, solventes de poliuretano, tintas. Aerosoles (+,- 35) trasparente, gris, primario y varios. Cuñete de estopa rodillos 5 grandes y 2 pequeños, 4 porta rodillos grandes y 2 pequeños . 9 Espátulas varias, 3 llanas varias, 2 palas rectas y 1 normal. </t>
  </si>
  <si>
    <t xml:space="preserve">Horno de microondas </t>
  </si>
  <si>
    <t>Nave</t>
  </si>
  <si>
    <t>HMM700WK</t>
  </si>
  <si>
    <t>13012516CA0171</t>
  </si>
  <si>
    <t>127 V. 1.13 KW. 60 HZ.</t>
  </si>
  <si>
    <t>46,29,26</t>
  </si>
  <si>
    <t>Lote de filtros de las manejadoras varios.</t>
  </si>
  <si>
    <t xml:space="preserve">Tarja de acero inoxidable de 2 puertas DIM: internas 59X49X25. DIM. EXT: 80X70X91.5 </t>
  </si>
  <si>
    <t>150,70,94</t>
  </si>
  <si>
    <t>Mesa de acero inoxidable con entrepaño y respaldo DIM:170,75.5,79.</t>
  </si>
  <si>
    <t>170,75.5,89</t>
  </si>
  <si>
    <t>Lavado Fcos. / Hornos, Control Microbiológico</t>
  </si>
  <si>
    <t>Lote de 5 Mesa #1: Mesa de acero al carbón y formaica con entrepaño, respaldo e esquina a la derecha DIM: 245X70X91. #2: Mesa de acero al carbón y formaica con entrepaño, respaldo e esquina a la derecha DIM:184X70X91.#3: Mesa de acero al carbón DIM:  172X79X90. 4#:  Mesa de acero al carbón DIM: 238X70X92. #5: de madera con cubierta de lamina de acero al carbón DIM: 78X58X75.</t>
  </si>
  <si>
    <t xml:space="preserve">245,70,101. 184,70,101 </t>
  </si>
  <si>
    <t>Lavado Fcos. / Hornos (4), Sólidos (6), (1)Baño de mujeres,(1) Mantenimiento</t>
  </si>
  <si>
    <t>PM Steele</t>
  </si>
  <si>
    <t>12(40,45,170)</t>
  </si>
  <si>
    <t xml:space="preserve">Lavado Fcos. / Hornos, pasillo,  Acondicionamiento, entrada, </t>
  </si>
  <si>
    <t>Lote de 10 extinguidor  ROJOS # 25,24,23,22,21,19,10,12,11,13.</t>
  </si>
  <si>
    <t>Lote de extinguidores</t>
  </si>
  <si>
    <t>03,20,60</t>
  </si>
  <si>
    <t>Lote de 10 basureros 7 grises cion tapa avatible, 2 con tapa removible  y uno blanco</t>
  </si>
  <si>
    <t>Lote de basureros</t>
  </si>
  <si>
    <t>9(39,39,62)</t>
  </si>
  <si>
    <t xml:space="preserve"> Comedor</t>
  </si>
  <si>
    <t xml:space="preserve">Hornos de microondas </t>
  </si>
  <si>
    <t xml:space="preserve">Panasonic </t>
  </si>
  <si>
    <t>51,33,30</t>
  </si>
  <si>
    <t>Lote de 5 carros de acero inoxidable: Dos con entrepaños y dos ruedas con freno 60X40X80. 2, uno con entrepaño y 4 ruedas con freno 50X50X79. uno de 46X67X91. uno de acero al carbón de 46X67X91.</t>
  </si>
  <si>
    <t>Carro</t>
  </si>
  <si>
    <t xml:space="preserve"> 60,40,80.50,50,79.46,67,91.</t>
  </si>
  <si>
    <t xml:space="preserve">Lote de 2  botes de acero inoxidable </t>
  </si>
  <si>
    <t>Botes</t>
  </si>
  <si>
    <t>5 ENGARGOLADORAS MANUALES PORTATILES PARA CASQUILLO DE 20 MM</t>
  </si>
  <si>
    <t>Engargoladora</t>
  </si>
  <si>
    <t>5 ENGARGOLADORAS MANUALES PORTATILES PARA CASQUILLO DE 20 Y UNA DE 30 MM</t>
  </si>
  <si>
    <t>Fermpress H.</t>
  </si>
  <si>
    <t>REVISADORA  DEVIALES MANUAL</t>
  </si>
  <si>
    <t>Revisadora</t>
  </si>
  <si>
    <t>Caja de herramienta</t>
  </si>
  <si>
    <t>36,20,16</t>
  </si>
  <si>
    <t>30,20,26</t>
  </si>
  <si>
    <t xml:space="preserve">150,75, 99 </t>
  </si>
  <si>
    <t xml:space="preserve">250,72, 93 </t>
  </si>
  <si>
    <t xml:space="preserve">242,72.5, 103 </t>
  </si>
  <si>
    <t>LOTE DE 3 CONTENEDORES PYREX  DIAM 15´´. X 15 ´´.12 Gallones</t>
  </si>
  <si>
    <t>12 G.</t>
  </si>
  <si>
    <t>4x(15´´DIAM. 24´´)</t>
  </si>
  <si>
    <t>10x11´´</t>
  </si>
  <si>
    <t>4x(10´´DIAM. 17´´)</t>
  </si>
  <si>
    <t xml:space="preserve">Tarja de acero inoxidable de 2 puertas DIM internas 59,49,25 CM. DIM. EXT: 80,70,91.5 </t>
  </si>
  <si>
    <t xml:space="preserve">181,72,93 </t>
  </si>
  <si>
    <t>84,57,74/60,50,61</t>
  </si>
  <si>
    <t>Lote de 5 piezas de empaque:  #1: 1 flejadora con tensadora y  pinzas para 1/2" , #2: 1  Despachador de cintas SALBON. #3,  1 engapadora de cajas CART   #4: 1 despachador de dyurex. #5: 1 costal de grapas. # 10: 1 caja de grapas de cobre  FIFA para cajas.</t>
  </si>
  <si>
    <t xml:space="preserve">Tarja de acero inoxidable de 2 puertas DIM: internas 59X49X25.X. DIM. EXT: 80X70X91.5 </t>
  </si>
  <si>
    <t>Mesa de acero al carbón y lamina de acero inoxidable con entrepaño, respaldo e esquina a la derecha DIM:171X71X82.</t>
  </si>
  <si>
    <t xml:space="preserve">171,71, 90 </t>
  </si>
  <si>
    <t>6 Tarja de acero inoxidable: De 2 puertas 2 (DIM: internas 59X49X25. DIM. EXT: 80X70X91.5 una sin llave mezcladora. 1(DIM internas 62X38X22, DIM. EXT: 86X63X91.5 una sin llave mezcladora y sin puertas) . 1(DIM:  DIM internas 64X39X21.5 DIM. EXT: 88X64X92 sin llave mezcladora).1(DIM internas 40X40X20. DIM. EXT: 46X53X35). 1(DIM internas 40X36X13. DIM. EXT: 52X52.5X90 con 2 puertas de acero al carbón)</t>
  </si>
  <si>
    <t xml:space="preserve">2(80,70,101).  86,63,91.5. 88,64,92.  46,53,35 </t>
  </si>
  <si>
    <t>Lote de vidrio</t>
  </si>
  <si>
    <t>2(45,72,23)</t>
  </si>
  <si>
    <t xml:space="preserve">Lote de plástico: Jarras, 9 piezas- 5000 ml, 3-3000, 15-2000, 5-1000, matraces 3-2000, 1-600, 1-400, 1-250, 1-100. Probetas 1-1000, 1-500, 1-250. Embudos varias medidas 11  piezas. 13 cucharones diferentes medidas, 3 paletas, 12 tapones 2.5´´.  2 cajas plásticas de DIM. INT: 40X60X21 CM. </t>
  </si>
  <si>
    <t>Lote de plástico</t>
  </si>
  <si>
    <t>Lote de mangueras nuevas y usadas varias + caja de mangueras con conexiones, empaques y dos botes con empaques y caja de plástico Amarilla 50X36X31 con 5  resortes de mangueras de aire 2 con granada y pistola y una con pistola y conexiones varias.</t>
  </si>
  <si>
    <t>Lote de mangueras</t>
  </si>
  <si>
    <t>45,72,23</t>
  </si>
  <si>
    <t>Lote de 3 Cubetas</t>
  </si>
  <si>
    <t>Diam:36x39.Diam: 40,38</t>
  </si>
  <si>
    <t>Lote de 4 Cubetas</t>
  </si>
  <si>
    <t>Diam:24x35</t>
  </si>
  <si>
    <t>Lote de 4 Cubetas de acero inoxidable Diam: 25.5,23X22</t>
  </si>
  <si>
    <t>Diam:24x37</t>
  </si>
  <si>
    <t>3 (48,34,49)</t>
  </si>
  <si>
    <t>Diam:40x33,Diam:28x24</t>
  </si>
  <si>
    <t>Lote de 4 cucharones de acero inoxidable diferentes medidas</t>
  </si>
  <si>
    <t>Cucharones</t>
  </si>
  <si>
    <t>20,40,10</t>
  </si>
  <si>
    <t>Lote de 3 cucharones de acero inoxidable  diferentes medidas</t>
  </si>
  <si>
    <t>17,41,15</t>
  </si>
  <si>
    <t>Lote de 5 cucharones diferentes medidas 4 de acero inoxidable 1 de aluminio</t>
  </si>
  <si>
    <t>30,41,15</t>
  </si>
  <si>
    <t>Lote de 5 agitadores manuales varias medidas</t>
  </si>
  <si>
    <t>Agitadores</t>
  </si>
  <si>
    <t>102,10,5</t>
  </si>
  <si>
    <t>Lote de un mortero, 3 pistilos y 2 bandejas de acero inoxidable</t>
  </si>
  <si>
    <t>Lote varios</t>
  </si>
  <si>
    <t>30,20,18</t>
  </si>
  <si>
    <t>Lote de embudos</t>
  </si>
  <si>
    <t>Diam:25,40</t>
  </si>
  <si>
    <t>Diam:30,50</t>
  </si>
  <si>
    <t>60,49,20</t>
  </si>
  <si>
    <t>Lote de charolas</t>
  </si>
  <si>
    <t>34(31,41,7)</t>
  </si>
  <si>
    <t>Lote de 9 contenedores de 45 litros en Nalgene</t>
  </si>
  <si>
    <t>Lote de contenedores</t>
  </si>
  <si>
    <t>9(Diam:40X70)</t>
  </si>
  <si>
    <t>Lote de 4 silla giratoria de vinil dos cuadradas fijas y dos redondas con ruedas</t>
  </si>
  <si>
    <t>Lote de sillas</t>
  </si>
  <si>
    <t>2(65,65,90)</t>
  </si>
  <si>
    <t>2(70,33,51), 2 (30,30,60)</t>
  </si>
  <si>
    <t>2(80,30,51), 3 (30,30,50)</t>
  </si>
  <si>
    <t>Lote de 2 bancos varios de acero inoxidable, 2 silla, 1 porta manguera.</t>
  </si>
  <si>
    <t>Lote de bancos</t>
  </si>
  <si>
    <t>40,60,90</t>
  </si>
  <si>
    <t>Acondicionamiento</t>
  </si>
  <si>
    <t>2(150,70,89)</t>
  </si>
  <si>
    <t>Lote de banco de madera 7 cuadrados, 2 redondos, 2 cuadrados perforados.</t>
  </si>
  <si>
    <t>100,45,105</t>
  </si>
  <si>
    <t>Lote de 5 sillas giratoria de altura variable de tela 3 fijas y 2 con ruedas</t>
  </si>
  <si>
    <t>3(62,50,95)</t>
  </si>
  <si>
    <t>Virotex</t>
  </si>
  <si>
    <t>29 cm, 48 cm</t>
  </si>
  <si>
    <t>110V.</t>
  </si>
  <si>
    <t>2(42,22,42)</t>
  </si>
  <si>
    <t>Acondicionamiento,Control y aseguramiento de calidad</t>
  </si>
  <si>
    <t>Lote de 4 +1 + 1 (tefal)  ventiladores de pedestal y otro portátil</t>
  </si>
  <si>
    <t>Optimis, Myatek, Wind chaser, Tefal</t>
  </si>
  <si>
    <t>43,53,17 cm.</t>
  </si>
  <si>
    <t>50,50,160. 2(26,65,120). Diam:65,120. 20,12,25.</t>
  </si>
  <si>
    <t>Lote de 5 parrillas 4(35X25X30.5) y una (35X20X25.5)</t>
  </si>
  <si>
    <t>Lote de parrillas</t>
  </si>
  <si>
    <t>44,44,42</t>
  </si>
  <si>
    <t>Lote de 19 carros de 4 llantas porta cajas en acero al carbón Dim. Int: 53X36.5X 3.5</t>
  </si>
  <si>
    <t>Lote de carros</t>
  </si>
  <si>
    <t>54,54,65</t>
  </si>
  <si>
    <t>Lote de 10 carros de 4 llantas porta cajas en acero inoxidable Dim int: 9(53X36.5X 3.5), 1(62X43.5X3.5) + 8 bases sin terminar</t>
  </si>
  <si>
    <t>63,44,30</t>
  </si>
  <si>
    <t>Varios empaque</t>
  </si>
  <si>
    <t>61,41,49</t>
  </si>
  <si>
    <t>Lote de 8 termómetros 6 de caratula y 2 de varilla (2 Telera, 3 Metrones. 1 Tyler, 2 Brandan, 1 Roldaran.)</t>
  </si>
  <si>
    <t>Termómetros</t>
  </si>
  <si>
    <t>20,10,40</t>
  </si>
  <si>
    <t>Acondicionamiento, Área de Pesado,Almacén P.T</t>
  </si>
  <si>
    <t>Mesas</t>
  </si>
  <si>
    <t>200,85,90. 180,70,81.150,71,95.</t>
  </si>
  <si>
    <t>Acondicionamiento, Área de Pesado, Control Químico</t>
  </si>
  <si>
    <t>Escritorios y archiveros</t>
  </si>
  <si>
    <t>2(150,78,76), 2(45.5,73,132.5)</t>
  </si>
  <si>
    <t>Lote de 4 repiseros en acero inoxidable de 1 (6 niveles 140X49X180), 2 (4 niveles 180,150 X60X222) 1(5 niveles 45,112,226)</t>
  </si>
  <si>
    <t>Repisero</t>
  </si>
  <si>
    <t>140,49,180. 2(180,60,222)</t>
  </si>
  <si>
    <t>Charolas</t>
  </si>
  <si>
    <t>119 (57,48,4.2)</t>
  </si>
  <si>
    <t xml:space="preserve">Lavado Fcos. / Hornos </t>
  </si>
  <si>
    <t>23 (56.5,46.5,4.3),24 (57.2,47.2,5.5),8 (62.5,44,4.2)</t>
  </si>
  <si>
    <t>Dos gradillas de 144 cavidades de 3/4´´ por 50X50 c0n una base de soporte</t>
  </si>
  <si>
    <t>Gradillas</t>
  </si>
  <si>
    <t>50,50,82</t>
  </si>
  <si>
    <t>Almacén de antibióticos</t>
  </si>
  <si>
    <t>Modulo de repisas de acero al carbón de 4 niveles y 3 estaciones Dim: 270X60X198</t>
  </si>
  <si>
    <t>271,61,198</t>
  </si>
  <si>
    <t>Almacén de antibióticos, Almacén P.T, Codificado, Comedor</t>
  </si>
  <si>
    <t>Lote de enrrejados 4 piezas #1: De confinamiento con puerta corrediza Dim int: 155X56X190, #2: Un modulo de 20 posiciones enrejadas con puerta abatible, 5 divisiones  en 4 niveles de 464X60X240 con 20 repisas (61x91), 12 postes escuadra perforada de  5x3.5X240. #3: Reja con puerta central de 291x215. #4: Enrrejado de 24 posiciones en 6 niveles de 104X59X212.</t>
  </si>
  <si>
    <t>Enrrejado</t>
  </si>
  <si>
    <t>162.4,66,193</t>
  </si>
  <si>
    <t>HPC243C.E</t>
  </si>
  <si>
    <t>C100209160207817151581</t>
  </si>
  <si>
    <t xml:space="preserve">230V. 20A. 60 HZ. 1PH. </t>
  </si>
  <si>
    <t>108,25,33</t>
  </si>
  <si>
    <t>Vestidores</t>
  </si>
  <si>
    <t>Lavamanos de acero inoxidable con una puerta DIM. ONT: 30X25X12</t>
  </si>
  <si>
    <t>Lavamanos</t>
  </si>
  <si>
    <t>43,46,90</t>
  </si>
  <si>
    <t>5(40,45,170)</t>
  </si>
  <si>
    <t>4(39,49,181)</t>
  </si>
  <si>
    <t xml:space="preserve">Mesa de acero inoxidable DIM: 240X88X80 con dos puertas individuales en la parte derecha de 35X56, en 75 </t>
  </si>
  <si>
    <t>240,88,80 .</t>
  </si>
  <si>
    <t>272-1</t>
  </si>
  <si>
    <t>Escalera plataforma de acero inoxidable antiderrapante 3 niveles DIM: 113x110x80 con bisagra de dos escalones y montado sobre 4 ruedas con freno.</t>
  </si>
  <si>
    <t>Escalera</t>
  </si>
  <si>
    <t>70,110,80.</t>
  </si>
  <si>
    <t>272-2</t>
  </si>
  <si>
    <t>Escalera plataforma de acero inoxidable antiderrapante 4 niveles DIM: 70X183X108.5 con plataforma dim: 110x70.montado sobre 4 ruedas con freno.</t>
  </si>
  <si>
    <t>Lote de 2 muebles de acero al carbón #1: Trinchador de 3 cajones con 3 puertas en acero al carbón, #2:Dos gabinetes de dos cajones y 2 puertas 52X48X81</t>
  </si>
  <si>
    <t>Trinchador</t>
  </si>
  <si>
    <t>112.48,90</t>
  </si>
  <si>
    <t>Lote de consumibles 8 paquetes de batas desechables, 3 de zapatones, 15 cubre bocas blancos y 3 azules, 13 cofias, 19 tapetes adhesivos, 10 pares de zapatones de tela, 3 escafandras de tela, 9 mascarillas de plástico (4 filtros 12 pre filtros, 6 tapas, 2 fundas), 17 cajas y 8 paquetes de guantes desechables (algunas ya abiertas), 4 paquetes de guantes de plástico, 7 cajas de plástico verdes (33x51x28.5)</t>
  </si>
  <si>
    <t>Consumibles laboratorio</t>
  </si>
  <si>
    <t>7(33,51,40)</t>
  </si>
  <si>
    <t>Lote de filtros. 9 capsulas, 4 + 1 cartuchos, 6 membranas y 2 contenedores flexboy y caja de plástico amarilla de (36x52x40).</t>
  </si>
  <si>
    <t>Sartorius</t>
  </si>
  <si>
    <t>36,52,42</t>
  </si>
  <si>
    <t>Lote de lienzos de tela absorbente 100 (44x54), 300(31x43), 13 overoles Tyveck</t>
  </si>
  <si>
    <t>Aregarsa, Sontara, Tyvek</t>
  </si>
  <si>
    <t>2(31,46,23), 1(24,48,19.5)</t>
  </si>
  <si>
    <t>77, 91,181</t>
  </si>
  <si>
    <t>Lote de 5  cernidores circulares manuales #1(diam 21 cm: malla 12), #2(diam 21 cm: malla 20),#3(diam 32 cm: malla 12), ,#4(diam 40 cm: malla 12), #5(diam 40 cm: malla 20)</t>
  </si>
  <si>
    <t>Mont inx</t>
  </si>
  <si>
    <t>Daim: 40,28.</t>
  </si>
  <si>
    <t>Lote de 10 silla giratoria de altura variable de vinil con ruedas</t>
  </si>
  <si>
    <t>Sillas</t>
  </si>
  <si>
    <t>Sólidos, Control Microbiológico, codificado</t>
  </si>
  <si>
    <t>Lote de 7 extinguidor VERDES  O CHICOS # 14,#38,#43,#50,#5,#20,#53</t>
  </si>
  <si>
    <t>18,15,50</t>
  </si>
  <si>
    <t>Escalera plataforma de acero inoxidable antiderrapante 3 niveles DIM: 80x129x93 con bisagra de dos escalones.</t>
  </si>
  <si>
    <t>80,80,93.</t>
  </si>
  <si>
    <t>Escalera plataforma de acero inoxidable antiderrapante 3 niveles DIM: 40x 70 x72 x93 con dos escalones y barandal 164.</t>
  </si>
  <si>
    <t>44,70,164</t>
  </si>
  <si>
    <t>120,82,103. 122,82,103</t>
  </si>
  <si>
    <t>Semisólidos, Control Microbiológico</t>
  </si>
  <si>
    <t>50,14,12</t>
  </si>
  <si>
    <t>Lote de 2 herramientas eléctricas. Taladro (DEWALT 1/2"), bote de 33 brocas varias, broca de concreto de 3/4"X 10", 5 cardas varias, 7 machuelos, 4 desenrroscadores ( cola de rata), 3 tarrajas y 2 saca bocados. Esmeril (DEWALT) y discos varios usados, ambos en portafolio de plástico.</t>
  </si>
  <si>
    <t>110  V.</t>
  </si>
  <si>
    <t>48,30,12</t>
  </si>
  <si>
    <t>7 Juegos de herramientas de llaves y dados #1; Juego de 24 llaves combinadas milimétricas varias de (Max. 23 mm a Min. 6 mm.). #2: Juego de 21 llaves combinadas estándar varias de (Max.1-1/4" a  Min. 1/4"). #3:, Juego de 20 llaves mixtas estándar varias de  (Max.13/16" a  Min. 3/8"). #4, Juego de 5 llaves mixtas abocinadas varias de (Max.1" a  Min. 9/16"). #5: Juego de dos llaves mixtas milimétricas (10 y 11 mm.). #6:Juego de dados 26 estándar, 8 milimétricos con matraca de 3/8", extensión, reducción a 1/4", dos manerales para dados de 1/2", 1 matracas para cuadro de 3/8" y otra mixta reversible  para cuadro de3/8 y 1/4". En caja de metal de 40,5X30,5X6.5. #7: 198 llaves ALLEN en diferentes medidas en caja de 24X18X10.</t>
  </si>
  <si>
    <t>Lote de 7 Juegos de herramientas varias #1: Una pinza corta pernos de 24"(Truper), #2: Dos llaves stlizon 1 de 24(Proto) y una de 18"(Stanley), #3: Tres llaves ajustable 1(maxtool 10"), 1(Forged 8"), 1(Pretul 8"). #4: cinco pinzas de corte 1(electricista 8.5"), 2(corte lateral 8"), 2(corte lateral 4,5" con muelle). #5: cuatro pinzas mecánicas 2(8") y 2(6.5"). #6: Dos pinzas de presión. #6: Cinco tijeras 1(para lamina derecha (Milhuokee)) y 4 para papel varias.#7: Diez exactos varios. En caja de metal de 40,5X30,5X6.5. 2 marcadores.</t>
  </si>
  <si>
    <t>Lote de Juegos de 8 herramientas varias #1: Siete martillos 6 de goma y uno de metal varios tamaños. #2: Diez cinceles varios tamaños. #3: Diez limas 3 de media caña, 6 rectangulares y dos redondas. #4: Treinta y sieis desarmadores 20 planos y 17 de cruz. #5: 4 Cintas métricas 2 de 3m. y 2 de 5 m .#6: Tres lupas varias medidas. #7:  Dos calibradores pie de REY, dos escuadras, 2 reglas. #8: Dos cuñas de metal un broce redondo y un aluminio cuadrado. En dos caja de metal de 40,5X30,5X6.5.</t>
  </si>
  <si>
    <t xml:space="preserve">Amperímetro de gancho capacidad 600  V. con su funda y cables </t>
  </si>
  <si>
    <t>FLUKE</t>
  </si>
  <si>
    <t>2 PILAS AA, 1.5 ADC.</t>
  </si>
  <si>
    <t>30,13,4</t>
  </si>
  <si>
    <t>Esmeril de banco de una piedra y una carda</t>
  </si>
  <si>
    <t>MAKYTA</t>
  </si>
  <si>
    <t>GB800</t>
  </si>
  <si>
    <t>115 V. 7 A.3450 RPM. 50/60 HZ.</t>
  </si>
  <si>
    <t>47,25,27</t>
  </si>
  <si>
    <t>Lote de herramientas varias . Dos serrotes 1(18"),1( 7").Un arco de segueta, Una tijera  de podar 21", una guía destapa caños de 7 m. un cortador y avellanado para tubo de cobre. Un sujetador de tubos, Un soporte  para tanque.</t>
  </si>
  <si>
    <t>Dos extractores de poleas de 3 brazos 1 para para 6", 4.5", 3.5" y 2.5" y el otro para 9".</t>
  </si>
  <si>
    <t>33,20,12.</t>
  </si>
  <si>
    <t>Cautín(Truper), Lijadora Orbital(Milwaukee) y 25  lijas varias</t>
  </si>
  <si>
    <t>Truper, Milwaukee</t>
  </si>
  <si>
    <t>G55AD183803138</t>
  </si>
  <si>
    <t>110 V. 140 W; 115 V 3.0 A..</t>
  </si>
  <si>
    <t>Lote de 4 tanques de acero inoxidable Diam: 44X64, 52X49, 45.5X40, 34X34.</t>
  </si>
  <si>
    <t>Tanques</t>
  </si>
  <si>
    <t>70,80,86</t>
  </si>
  <si>
    <t>Lote de 45 ollas de acero inoxidable con agarraderas Diam: 47.5X28  50 litros</t>
  </si>
  <si>
    <t>ollas</t>
  </si>
  <si>
    <t>Entrepaños</t>
  </si>
  <si>
    <t>30,20,60</t>
  </si>
  <si>
    <t>Cajas</t>
  </si>
  <si>
    <t>Lote de 2 módulos de presión MAGNEHELIC #1: un modulo en acero inoxidable (DIM: 87X21X60) con 11 medidores de presión. #2: un modulo en acero inoxidable (DIM: 27X16X52) con 3 medidores de presión.</t>
  </si>
  <si>
    <t>87,21,60</t>
  </si>
  <si>
    <t>Lote de 4 extinguidores portátiles  tres llantas( dos grandes y una chica)Ñ #7,#33,#31. #26</t>
  </si>
  <si>
    <t>60,45,120</t>
  </si>
  <si>
    <t>Área de Pesado, Almacén P.T</t>
  </si>
  <si>
    <t xml:space="preserve">Estantes </t>
  </si>
  <si>
    <t>Área de Pesado,(1) Codificado</t>
  </si>
  <si>
    <t>IGASA</t>
  </si>
  <si>
    <t>Lote de 6 escaleras #1: en aluminio de 5 escalones (58X100X144) con barandal y 4 ruedas, #2: en aluminio de 6 escalones (60x113x168) con barandal y 2 ruedas. #3: de acero al carbón de 2 escalones de (42X60X73).#4. 16 escalones 43.5X495 . #5. 19 escalones  43.5X495. #6: En aluminio abatible de triangulo con 3 escalones 35X24X90 (peldaños).</t>
  </si>
  <si>
    <t>58,100,220. 60,113,228. 42,60,73.</t>
  </si>
  <si>
    <t xml:space="preserve"> LAMPARA UV STERILIGHT CON FUENTE DE PODER CON PANTALLA INDICADORA DE VIDA UTIL DE BULBO CON CONTROLADOR.  </t>
  </si>
  <si>
    <t>SILVER VIQUA</t>
  </si>
  <si>
    <t>60,20,10</t>
  </si>
  <si>
    <t>Lote de 2 escritorios modulares de formaica (120X55X82) con área para CPU y  repisa móvil de teclado, 3 sillas móviles, una repisa (40X30), archivero metálico de 3 cajones (47.5X70X102). Pizarrón 91X150, 2 basureros.</t>
  </si>
  <si>
    <t>2(120,55,82), 47.5,70,102.</t>
  </si>
  <si>
    <t>Lote de 5 lámparas de emergencia  #1: 66X9X11. #2: CUATRO 68X15X12.</t>
  </si>
  <si>
    <t>Lloid´S, TECO</t>
  </si>
  <si>
    <t xml:space="preserve">110-127  V. 40 W. </t>
  </si>
  <si>
    <t>Lote de 28 tarimas negras 12(80x120x14.5), 11(65x150x15.5) + 2 de madera, 3(55x135x15.5)</t>
  </si>
  <si>
    <t>Lote de flechas para agitadores: UNA MARINA (DIAM: 5´´X 40´´),  UNA MARINA DOBLE (DIAM: 5´´Y 4 ´´X 33´´),   UNA MARINA DOBLE (DIAM: 3´´Y  3 ´´X  27´´),  3 DISPEROR DE 4 PALETAS  (DIAM: 4´´X  28´), UNA 34´). UN BUJE Y UNA PROPELA 4", UNA PALA DE ACERO INOXIDABLE.</t>
  </si>
  <si>
    <t>DIAM: 35.50</t>
  </si>
  <si>
    <t>Lote de contenedores de 50 litros de plástico</t>
  </si>
  <si>
    <t>Control y aseguramiento de calidad</t>
  </si>
  <si>
    <t>Lote de 7 repisas  de vidrio de 168X30 en 2.5 cm de espesor.</t>
  </si>
  <si>
    <t>Modulo e escuadra  de 170X170X75 con soporte para teclado y archivero de dos cajones chicos y uno grande con silla de tela negra fija..</t>
  </si>
  <si>
    <t>43,34,39</t>
  </si>
  <si>
    <t>Lote de vidrio : Probetas, 4 pieza.1000 ml,1-500, 2-150, 6-100, 15-50, 7-25, 1-10, 1-8, 1-35, 1-40, 2-60, 1-70.  martaz de bola 2 piezas 6000, 1-3000, 4-2000, 4-1000, 9-500, 12-250, 29-100, 45-50, 24-25, 12-10 + 2 rectas.. Filtro embudo recto 1-13, 1-9.5, 1-3. 2 copas filto rectas. Decantadores 6-250, 3-125. Dosificador de varilla 6-25, 2-20, Destiladores 3 debolas 50cm, 1 de 30 y 3 de tornillo de 30.Bazoas de presipitado 6-1000, 1-500, 13-200, 6-140, 7-80, 2-40. elbudos 3 de 6 cm, 1-4, 1-4 recto. Matraz elermeyer 3-6000, 3-2000, 4-1000, 4-500, 15-250, 1-225, 11-125. 12 cajas con tapones (cristal, goma, plastico, etc) + 2 bolzas. 13 bombillas varias. 124 pipetas entre 1ml y 10ml. en caja metalica de acero inoxidable  de 30.5X40.5X6.50., 13 gradillas con tubos varios. y lote de frascos desde 5000 lm a 20 ml..5matraces de bola sin aciento de 500 ml.  y otro de 250 ml.</t>
  </si>
  <si>
    <t>Lote de plastico: Probetas: 1 pieza de 10 litros, 1 de 4000 ml, 1-2000, 2-1000, 3-5000, 1-250, 3-100, 1-50. Jarras 5 piezas de 2000 ml, Matrases 1-2000, 3-1000,  1-500, 5-250, 7-100, 7-50. # coladores o filtos 1-10 cm, 3-4 cm, 1-5 y varios. 2 cajas de repuestos de Nalgene , 1 embudo de 16 y 4 de 2.5 . 500 cajas de petri  500 pipetas desechables. un muestreador de 500 ml.</t>
  </si>
  <si>
    <t>Capsulas de acero inoxidable de Diam: 2(5.5X47), 1(5.5X42), 8(6.5X42) 7 con cajas de petri y uno con cajas pequeñas y 3 canastillas, 3 piezas aviertas, 5 canastillas de enrrejado de 15x15x15.</t>
  </si>
  <si>
    <t>16 pedestales de diferentes tamaños, 3 mecheros de bunsen, 6 pinzas varias de tubo fijas , 6 pinzas de tubo dobles,  3 pinzas de tubo moviles, 3 parrillas ajustables con  malla y triangulo termicos, pinsas y articulos varios.</t>
  </si>
  <si>
    <t>2 tacometros portatiles 1 control company, 1 ACCUSPLIT EAGLE.</t>
  </si>
  <si>
    <t>Lote de 5 piezas de empaque:  #1: 1 Flejadora con tensadora y  pinzas para 1/2" , #2: 1  Despachador de cintas SALBÓN. #3,  1 Engapadora de cajas COMPACT.  #4: 1 Despachador de dyurex. #5: 1 Caja de grapas de cobre  FIFA para cajas.</t>
  </si>
  <si>
    <t>Pasillo inferior almacenes</t>
  </si>
  <si>
    <t xml:space="preserve">Elecectrocutador de insectos </t>
  </si>
  <si>
    <t>120 V. 1 A. 60 HZ.</t>
  </si>
  <si>
    <t>137,18.5,60.5</t>
  </si>
  <si>
    <t xml:space="preserve">FROMM, MRSH, CART.SABÓN,  </t>
  </si>
  <si>
    <t>P 300</t>
  </si>
  <si>
    <t>439944- }9308120</t>
  </si>
  <si>
    <t>115/120 V. 1100 W, 60 HZ:</t>
  </si>
  <si>
    <t>30,10,25. 15,40,14. 54,65,10 .13,35,24.  38,32,20.</t>
  </si>
  <si>
    <t>Termo balanza Max: 50 g (1 mg). Con platos de repuesto TERMOBALANZA CAPACIDAD MAXIMA 54 GRAMOS D= 1MG (183)</t>
  </si>
  <si>
    <t>METTLER TOLEDO</t>
  </si>
  <si>
    <t>HE53 /03</t>
  </si>
  <si>
    <t>100-120 V. 50/60 HZ.</t>
  </si>
  <si>
    <t>17.5,33,16.</t>
  </si>
  <si>
    <t>Control Químico, Control Microbiológico</t>
  </si>
  <si>
    <t>Lote de 2 tarjas #1: TARJA DE ACERO INOXIDABLE DE 2 PUERTAS DIM INTERNAS 59X49X25 CM. DIM. EXT: 80X70X91.5 #2: DE 1 PUERTA DIM INTERNAS 39X33.3X20 CM. DIM. EXT: 49X60X91.5</t>
  </si>
  <si>
    <t xml:space="preserve">Control Químico, Oficinas inferiores </t>
  </si>
  <si>
    <t>Lote de 10 extinguidores  ROJOS y BLANCOS #44,#49,#48,#45,#46,#51,#52, #47,#42,#8.</t>
  </si>
  <si>
    <t>Destructora de papel móvil con reversa</t>
  </si>
  <si>
    <t>110 v.</t>
  </si>
  <si>
    <t>67,42,100</t>
  </si>
  <si>
    <t>Codificado, Retención de muestras.</t>
  </si>
  <si>
    <t>100-120/220-240 V. 5/2.5 A. 50Z060 HZ.</t>
  </si>
  <si>
    <t>26.5,30,16</t>
  </si>
  <si>
    <t>FISHER SCIENTIFIC</t>
  </si>
  <si>
    <t>115 V. 1.4 A. 50/60 HZ.</t>
  </si>
  <si>
    <t>35,23,16</t>
  </si>
  <si>
    <t>TRI DET</t>
  </si>
  <si>
    <t>117 V. 50/60 HZ.</t>
  </si>
  <si>
    <t>33,46,9.5</t>
  </si>
  <si>
    <t xml:space="preserve">Recepción </t>
  </si>
  <si>
    <t>Oficinas inferiores, Oficinas superiores</t>
  </si>
  <si>
    <t>Lote de 6 archiveros: #1:Archivero metálico de dos cajones 47X72X71, #2: 3 Archeros de de formaica de tres  cajones 52X60X110.5, #3 1 de formaica de 3 cajones 41.5X60X107.5,.#4: Archivero metálico de cuatro cajones 46X67X132.5. Un escritorio de 3 cajones 175X75X75.</t>
  </si>
  <si>
    <t>Lote de 5 muebles de madera: #1: 12 estantes y 3 gavetas inferiores 255X(60,29)X 197=(60X137) . #2: 22 estantes de 363X(40,29)X209 =(134,75). #3: 25 estantes de 367X29.5X240.#4: Trinchador de 5 cajones y 6 puertas 417X71X92 con base de formaica. #5: Armario de 6 puertas 244X60X151.</t>
  </si>
  <si>
    <t>Oficinas inferiores</t>
  </si>
  <si>
    <t>Lote de módulos de estantería #1; Dos de 30 posiciones de 5 divisiones en 6 niveles de 550X31X214 con 30 repisas (30X60), 20  postes escuadra perforada de  5X3.5X214. #2: de 16 posiciones en 4 divisiones de 4 niveles 272+ X62X 221 con 16 repisas (90X60),  12 postes escuadra perforada de  5X3.5X221.</t>
  </si>
  <si>
    <t>Oficina de un escritorio de madera de caoba 170X81X78, dos sillas en vinil negro fijas , una móvil, archivero de 4 cajones en formaica 96X50X74. Vitrina de madera 73X40X159</t>
  </si>
  <si>
    <t>Frigo bar</t>
  </si>
  <si>
    <t>Whirlpool</t>
  </si>
  <si>
    <t>WS550 10</t>
  </si>
  <si>
    <t>VR10501893</t>
  </si>
  <si>
    <t>127 V. 2 A.  60 HZ</t>
  </si>
  <si>
    <t>51,62,89,</t>
  </si>
  <si>
    <t>Oficinas superiores</t>
  </si>
  <si>
    <t>Oficina de un escritorio de formaica 146X61X76, una silla café en vinipiel, dos archiveros de formaica de 4 cajones 49X60X115, un archivero de dos cajones 49X50X71.5, Credenza en formaica de 2 cajones y dos puertas 120X42X73.</t>
  </si>
  <si>
    <t xml:space="preserve">Oficina a puerta cerrada de un escritorio, una silla café en vinipiel, 2 sillas fijas de tela, credenza de dos puertas y dos gavetas y dos archiveros en metal de 4 cajones </t>
  </si>
  <si>
    <t>Fotocopiadora</t>
  </si>
  <si>
    <t>Canon</t>
  </si>
  <si>
    <t>C3025i 2017</t>
  </si>
  <si>
    <t>120-125 V. 7.5 A. 60 HZ.</t>
  </si>
  <si>
    <t>67,60,101</t>
  </si>
  <si>
    <t xml:space="preserve">Lote de extinguidores rojos #2#1#27. </t>
  </si>
  <si>
    <t>Lote de 3 escritorios 120X60X75.5, 3 Archivero 41X55X40  de 2 cajones chicos y uno grande y 6 sillas con ruedas varias.</t>
  </si>
  <si>
    <t>Modulo de 3 divisiones con 2 sillas negras de vinipiel ,2 archiveros de un cajón grande y dos chicos, 2 gavetas a la pared, cableados de energía, datos 320X295X138 .</t>
  </si>
  <si>
    <t>Escritorio en L 152X151X76, una silla negra de vinipiel, un archivero de un cajón grande y otro chico.</t>
  </si>
  <si>
    <t>Lote de 3 escritorios modulares de formaica (180X60X121) con área para CPU y  repisa móvil de teclado, 3 sillas móviles, archivero metálico de 2 cajones (47.5X75X69), archivero de formaica de 1 cajón y una gaveta, 3 basureros varios  .</t>
  </si>
  <si>
    <t>Fotocopiadora con gabinete metálico inferior</t>
  </si>
  <si>
    <t>imageRUNER 1435if</t>
  </si>
  <si>
    <t>120-125 V. 7.8 A. 60 HZ.</t>
  </si>
  <si>
    <t>55,50,98</t>
  </si>
  <si>
    <t>Lote de 10 extinguidores  ROJOS #6,#4 + 3 área de pesado. #16,#32,#139,#23,#35.</t>
  </si>
  <si>
    <t>Lote de ventiladores verticales #1: dos seville 102. #2: Birtman 106.6. #3: Cool-Breeze 74.</t>
  </si>
  <si>
    <t>1 sillas café de vinipiel , silla de vinil negra fija a cuadros</t>
  </si>
  <si>
    <t>Elevador de personal piso a piso 310, riel 482. base 117X123.</t>
  </si>
  <si>
    <t xml:space="preserve">Oficina a puerta cerrada de un escritorio de formaica con un cajón grande y uno chico y soporte corredizo para teclado, una negra de vinil, 2 sillas fijas de tela, un repisero de 5 niveles y dos archiveros en metal de 4 cajones </t>
  </si>
  <si>
    <t>Oficina a puerta cerrada de dos escritorio de formaica con un cajón grande y uno chico y soporte corredizo para teclado, una negra de vinil, 1 sillas fijas de tela, credenza de dos puertas y dos gavetas y un archivero enformaica de 2 cajones .</t>
  </si>
  <si>
    <t>Extractor jaula de ardilla DIAM: 60</t>
  </si>
  <si>
    <t>85,90,105</t>
  </si>
  <si>
    <t>Bodega y/o estructura metálica con triplay y tejado inclinado de asbesto  1415X797.5X(254, 221) con una puerta y dos extractores  eólicos (cebollas)</t>
  </si>
  <si>
    <t>Bodega y/o estructura metálica con triplay y tejado inclinado de dos pendientes 8 dos dientes de cierra) de asbesto  1381.7X975.5X(248, 203) con una puerta y dos extractores  eólicos (cebollas)</t>
  </si>
  <si>
    <t>Lote de 2 Bodegas #1: Bodega de panel térmico con una puerta de aluminio, 2 corredizas y dos ventanas de dos aguas 359X307X(213,245).#2: Bodega y/o estructura metálica y tejado de dos aguas de asbesto 297X307X(213,245) con dos puertas</t>
  </si>
  <si>
    <t>21RZJ28988</t>
  </si>
  <si>
    <t>Dispensador de Agua fría 3.2 L.</t>
  </si>
  <si>
    <t>Puresa</t>
  </si>
  <si>
    <t>C-500</t>
  </si>
  <si>
    <t>1406004AA4324-1</t>
  </si>
  <si>
    <t>127 V. 90 W. 60 HZ.</t>
  </si>
  <si>
    <t>31,30,94</t>
  </si>
  <si>
    <t>Lote de 79  tarimas blancas de 80X120X15</t>
  </si>
  <si>
    <t>Lote de 7  tarimas blancas de 80X60X15</t>
  </si>
  <si>
    <t>Lote de  15 tarimas negras con verde 120X100X15.5</t>
  </si>
  <si>
    <t>Lote de tarimas grises 20 120.5X100.5X14.5</t>
  </si>
  <si>
    <t>Lote de tarima azules y anaranjadas 110X100X15 8</t>
  </si>
  <si>
    <t>Lote de 5  tarimas blancas de 100X120X15 5</t>
  </si>
  <si>
    <t>Comedor</t>
  </si>
  <si>
    <t xml:space="preserve">Refrigerador whirlpool 2 puertas con congelador </t>
  </si>
  <si>
    <t>WIRLPOOL</t>
  </si>
  <si>
    <t>WT1001Q</t>
  </si>
  <si>
    <t>VSW0875297</t>
  </si>
  <si>
    <t>127 V. 6 A. 60 HZ</t>
  </si>
  <si>
    <t>60,61,165</t>
  </si>
  <si>
    <t>Dispensador de Agua fría  y caliente 3.2 L.</t>
  </si>
  <si>
    <t>HC-500</t>
  </si>
  <si>
    <t>127 V. 5.3 A. 660 W. 60 HZ.</t>
  </si>
  <si>
    <t>Lote de parrillas #1:De dos quemadores  81X40X78, #2: de 3 quemadores 158X40X78</t>
  </si>
  <si>
    <t>Inyectables Acuosos</t>
  </si>
  <si>
    <t>Inyectables Acuosos/Oleosos</t>
  </si>
  <si>
    <t>Inyectables Acuosos/Oleosos, laboratorio, Oficinas inferiores</t>
  </si>
  <si>
    <t>Inyectables Acuosos,  Pastas y Suspensiones, Sistemas Auxiliares</t>
  </si>
  <si>
    <t>Lavado Fcos. / Hornos, Inyectables Acuosos/Inyectables Acuosos/Oleosos/Inyectables Acuosos/Etiquetado</t>
  </si>
  <si>
    <t>Inyectables Acuosos, Sueros y Vitamínicos, Sólidos, Almacén de antivioticos,Área de Pesado,Almacén P.T</t>
  </si>
  <si>
    <t>Inyectables Oleosos</t>
  </si>
  <si>
    <t>Inyectables Oleosos, Inyectables Acuosos</t>
  </si>
  <si>
    <t>Pedrollo</t>
  </si>
  <si>
    <t>COMPRESOR LIBRE DE ACEITE 10 BAR MAX POTENCIA 7.5 KW. PESO DE 149 KG INCLUYE , 2 MANOMETROS Y UNA VALVULA DE SEGURIDAD.</t>
  </si>
  <si>
    <t>Varios</t>
  </si>
  <si>
    <t>Oficinas</t>
  </si>
  <si>
    <t>Lote de articulos de oficina varios</t>
  </si>
  <si>
    <t xml:space="preserve">Lote de gavetas de plastico: De 5 cajones (40X46X84), De 4 cajones (56X40X65) con ruedas y base de formaica. Dos de 3 cajones (55X40X60.5) con ruedas. 59 cajas de plastico estivables de 12X19X8 y 7 de 16.5X28.5X13. + una verde. </t>
  </si>
  <si>
    <t>Oficina escritotio de formaica de 175X75X75 con 3 cajones y credenza en dos partes de 12 gavetas 165X(50-35)X(75-58) y una silla fija de tela negra.</t>
  </si>
  <si>
    <t>Acondicionamiento, Inyectables</t>
  </si>
  <si>
    <t>Laboratorio</t>
  </si>
  <si>
    <t>Polipasto Mecánico de 500kg de capacidad</t>
  </si>
  <si>
    <t xml:space="preserve">FILTRO DE ACERO INOXIDABLE (DIAM:3´´X14.5´´)  PARA CARTUCHO (DIM INTE 2.75"X 11"´) DOBLE ABIERTO DE 10" CON  SALIDAS DE 1", SOPORTE DE RESORTE Y 3 clamps. </t>
  </si>
  <si>
    <t>FILTRO DE ACERO INOXIDABLE (DIAM:4´´X15´´)  PARA CARTUCHO (DIM INTE 2.75´´X 9.5´´) DOBLE ABIERTO DE 10´´ CON  SALIDAS DE 1.5",Y SALIDA A MANGUERA 3/4", 3 clamps Y 2 REPUESTOS (10 bars a 25°C, 2.5 basr a 140°C).</t>
  </si>
  <si>
    <t>Bomba  de HPLC Serie 100</t>
  </si>
  <si>
    <t>Medidor de Punto de Fusión</t>
  </si>
  <si>
    <t>Módulo de Columnas para HPLC</t>
  </si>
  <si>
    <t>Lote de 6 módulos de estantería: #1: modulo de 42 posiciones,7 divisiones  en tres niveles dobles  de 644X122X240 con 42 repisas (61x91), 42 postes escuadra perforada de 6.5X4X240 #2 : 16 posiciones, 2 divisiones  en cuatro niveles dobles de 185X122X240 con 16 repisa, 12 postes. #3 modulo de 36 posiciones,6 divisiones  en tres niveles dobles   de 550X122X240 con 36 repisas, 36 postes. #4 modulo de 18 posiciones, 5 divisiones  en tres niveles  de 460X122X240 con 18 repisas, 12 postes. #5 modulo de 12 posiciones, 4 divisiones  en tres niveles  de 366X90X240 con 12 repisas, 10 postes. #6: modulo de 27 posiciones,9 divisiones  en tres niveles dobles   de 544X90X240 con 27 repisas (61x91), 20 postes. #7: modulo de 8 posiciones, 2 divisiones  en 4 niveles de 185X90X240 con 8 repisas (61x91), 6 postes escuadra perforada de  5x3.5X240. 3 pizarrones de 2(90x60). 1(120x90).  modulo de 60 posiciones, 15 divisiones en 4 niveles  sencillos sueltos con 60 repisas (61x91), 60 postes escuadra perforada de 6.5X4X240 y adicionalmente 20 repisas y 10 postes con su tornillería.</t>
  </si>
  <si>
    <t xml:space="preserve">Lote de 3 módulos de estantería IGASA: #1: dos modulo de 80 posiciones, 8 divisiones  en 5 niveles dobles  de 720X122X240 con 80 repisas (61x91), 36 postes escuadra perforada de  5x3.5X240  #2: un modulo de 70 posiciones, 7 divisiones  en 5 niveles dobles  de 635X122X240 con 70 repisas (61x91), 33 postes escuadra perforada de  5x3.5X240. </t>
  </si>
  <si>
    <t xml:space="preserve">Lote de 6 módulos de estantería: #1: dos modulo IGASA de 24 posiciones, 3 divisiones  en 4 niveles dobles  de 271X122X240 con 24 repisas (61x91), 16 postes escuadra perforada de  5x3.5X240  #2:    #3: un modulo de 72 posiciones, 9 divisiones  en 4 niveles dobles de 814X122X240 con 72 repisas (61x91), 36 postes escuadra perforada de  5x3.5X240. #4: un modulo IGASA de 20 posiciones, 5 divisiones  en 4 niveles de 456X60X240 con 20 repisas (61x91), 12 postes escuadra perforada de  5x3.5X240.   #5: un modulo de 25 posiciones, 5 divisiones  en 5 niveles de 452X60X240 con 20 repisas (61x91), 12 postes escuadra perforada de  5x3.5X240.   </t>
  </si>
  <si>
    <t>Mesa DE ACERO INOXIDABLE CON ENTREPAÑO DIM:150X70X84. CON PATAS AJUSTABLES.</t>
  </si>
  <si>
    <t>Mesa DE ACERO INOXIDABLE CON ENTREPAÑO DIM:150,70,69.5 CM.</t>
  </si>
  <si>
    <t>Mesa DE ACERO INOXIDABLE CON ENTREPAÑO RESPALDO Y BARANDAL DE ALUMINIO  DIM:150X70X91.</t>
  </si>
  <si>
    <t>Mesa DE ACERO INOXIDABLE CON DOS CAJONES Y ENTREPAÑO. DIM:115X70X76.</t>
  </si>
  <si>
    <t>Lote de 2 Mesas #1: Mesa de acero inoxidable con entrepaño DIM: 240X88X98. Con cancelería de aluminio de compuertas para exclusa. # 2: Mesa de acero inoxidable con entrepaño DIM: 50X90X71. Con cancelería de aluminio de compuertas para exclusa.</t>
  </si>
  <si>
    <t>LLENADORA ENVASADORA SEMIAUTOMATICA EN ACERO INOXIDABLE  DE VACÍO CON PEDAL DE 4 BOQUILLAS, Mesa (152X41X98) Y DISPOSITIVO DE ENVASADO ALTURA 61cm. BOMBA DE PALETAS  CON MANOMETRO Y FILTROS ACCIONADA POR MOTOR ELECTRICO . MONTADA EN 4 LLANTAS CON FRENO.  CON 3 FRASCOS GRANDES ADICIONALES Y UNO CHICO ASI COMO EMPAQUES DE BOQUILLAS Y CAJA ANARANJADA DE PLÁSTICO 52X34X30</t>
  </si>
  <si>
    <t>Lote de 4 Mesas con entrepaño de tubular de acero con bases de acero inoxidable #1: 190X73X88.5 con respaldo y guillotina instalada, #2:220X70X91 con guillotina instalada, #3: 289X105.5X83.5 y solo la cubierta de acero inoxidable., #4: 220.5X70X90 de PTR cuadrado guillotina instalada y solo la cubierta de acero inoxidable.</t>
  </si>
  <si>
    <t xml:space="preserve">COSEDORA DE HILO PARA COSTAL MONTADO EN Mesa DE TRABAJO EN ACERO INOXIDABLE DIMENSIONES 70X80X80 CM CON ENTREPAÑO </t>
  </si>
  <si>
    <t>Lote de 2 Mesas #1: Mesa de madera con tornillo G-6 con un cajón 233X92X105, caja metálica y dos cajones de archivero. #2: Mesa de ángulo con base de madera 80X80X85.</t>
  </si>
  <si>
    <t>Lote de 6 Mesas de acero inoxidable con entrepaño DIM:150,70,(84, 89, 91,85,70,80) .</t>
  </si>
  <si>
    <t>Lote de 6 Mesas con entrepaño(70,33,51)  y 8 bancos 2(30,30,60), 4(DIAM:26X59), 2(DIAM:25X45).</t>
  </si>
  <si>
    <t xml:space="preserve">Lote de Mesas y bancos </t>
  </si>
  <si>
    <t>Lote de 2 Mesas con entrepaño(80,30,51) y 3 bancos (30,30,50)</t>
  </si>
  <si>
    <t>Lote de 2 Mesas de acero inoxidable con entrepaño DIM:150,70,89 CM.</t>
  </si>
  <si>
    <t>Lote de Mesas</t>
  </si>
  <si>
    <t xml:space="preserve">Lote de 3 ventiladores empotrables o de Mesa </t>
  </si>
  <si>
    <t>Lote de 3 Mesas de acero inoxidable con entrepaño  DIM:200,85,90 CM, DIM: 180, 70,81, DIM: 150,71,95.</t>
  </si>
  <si>
    <t>Lote de 15 piezas oficina metal : 4 escritorios con base de vidrio de  150X78X76, con 1 +1(3+1+3 cajones) y 1(3+1 cajones +puerta), 1 (1+3 cajones izquierdo, 114x76x75)  3 archiveros 2+1(4 cajones 45.5X73X132.5) + 1(4 cajones 39X72X134), 1 (2 cajones 47X72X78 ), 2 Mesa móvil con entrepaño 48X48X79, 46X46X66.1 fichero 27x64x28. Loker de dos divisiones (30x30x182). 1 Repisero de metal de 5 niveles 84x30x202.</t>
  </si>
  <si>
    <t>Lote de 5 Mesas #1 con entrepaño, estructural de acero al carbón con cubierta superior de lamina de acero inoxidable Dim: 175x75x85, #2 tubular de acero al carbón con entrepaño y cubierta de acero inoxidable con respaldo y 4 ruedas Dim: 120x45x86, #3  tubular de acero al carbón con cubierta de acero inoxidable y 4 ruedas Dim: 140x70x92. #4 DIM: acero inoxidable con ruedas 50x40x70. #5 con entrepaño y cubierta de acero inoxidable, 4 ruedas DIM: 120x45x90.</t>
  </si>
  <si>
    <t>Lote de 6 Mesas  móviles en acero inoxidable #1con entrepaño(77x57x90), #2(90x60x82), #3(60x40x91), sin entrepaño #4(50x40x70), #5 y respaldo (66x50x90). #6 y respaldo (55x50.5x91).</t>
  </si>
  <si>
    <t>Lote de dos Mesas de acero inoxidable con entrepaño DIM: 120,82,93 y respaldo, DIM: 122X82X92 con respaldo izquierdo.</t>
  </si>
  <si>
    <t>Lote de 3 Mesas #1: Mesa de acero inoxidable con dos cajones y dos puertas DIM: 140X84X93. #2 con dos puertas corredizas DIM: 140X70X90. #3: Con un entrepaño 120x70x120</t>
  </si>
  <si>
    <t>Modulo de recepción 333X(124,65)X102. dos sillones de vinil (uno de uno 96X84X64 y otro de 3230X84X64) y Mesa de centro  120X60X33.</t>
  </si>
  <si>
    <t>BLUE POINT</t>
  </si>
  <si>
    <t>Clayton</t>
  </si>
  <si>
    <t>HONEYWELL</t>
  </si>
  <si>
    <t>PURIFICADOR DE AGUA  CON OZONO CON CONTROLADOR E INDICADORES DE ORP HI 982411 Y BOMBA (PEDROLLO-JCR) DE .5 HP.TANQUE DE ACERO INOXIDABLE TORIESFERICO CON ENTRADA BRIDADA DE PRESION  Y SALIDA DE 2".DIAM: 80X130 Y 3 TANQUE FILTRO POLI CLASS.  (Requiere Mantenimiento)</t>
  </si>
  <si>
    <t>TANQUE ENCHAQUETADO (100PSI) TORIESFERICO ( 25PSI) DE 400 L,  EN ACERO INOXIDABLE (204/316) ,CON ACOPLE DE DOS BRIDAS DE 11"´ y 7"´ DE MIRILLA,  EN UNA ACOPLE DE BRIDA TIENE UN  AGITADOR DE 1 HP CON VARIADOR (GENESIS) , CON 2 PROPELA DE 3"Y 4", SALIDA DE 2´´CON CODO Y VALVULA DE ESFERA A  1.5", MEDIDOR DE PRESION,  TEMPERATURA ANALOGOS Y VALVULA DE SEGURIDAD. DIM INTER. DIAM: 79X120 CM. CON 4 RUEDAS UNA CON FRENO.</t>
  </si>
  <si>
    <t>TANQUE ENCHAQUETADO (100PSI) TORIESFERICO ( 25PSI) DE 400 L,  EN ACERO INOXIDABLE (204/316) ,CON ACOPLE DE DOS BRIDAS DE 11´´ y 7´´ DE MIRILLA, EN UNA ACOPLE DE BRIDA TIENE UN  AGITADOR   ULTRA-TURRAX DE 7.5  HP CON VARIADOR (YASKAWA V7-4X) , SALIDA DE 2´´CON CODO Y VALVULA DE ESFERA A  1.5´´, MEDIDOR DE PRESION,  TEMPERATURA ANALOGOS Y VALVULA DE SEGURIDAD. DIM INTER. DIAM  79X120 CM. CON 4 RUEDASDOS CON FRENO.</t>
  </si>
  <si>
    <t>MONOBLOCK MAR PARA PROCESO DE LLENADO, COLOCACIÓN DE TAPON Y  ENGARGOLADO CON DOS ALIMENTADORES CON TOLVA/DISCOS VIBRADORES DE TAPON Y DE RETAPA FRASCO TIPO VIAL DE 5 A 30 ML EN 20 MM. CON ESTRELLA PARA 18 FRASCOS ,BANDA TRANSPORTADORA DE 64X8 A  LA SALIDA. DISCO GUIA DE 59 CM DIA CON 18 PORTA FRASCOS. VELOCIDAD VARIABLE.  FALTA BALA DE UNA DE LAS VALVULAS.</t>
  </si>
  <si>
    <t>TANQUE DE ACERO INOXIDABLE ENCHAQUETADO GRADO SANITARIO (DIAM: 60X80) 200 LTS CON  CON AGITADOR DE PROPELA (4") ,1 HP. SALIDA CENTRAL DE 1.5", CON VALVULA DE ESFERA . MANOMETRO Y VALVULA DE SEGURIDAD.</t>
  </si>
  <si>
    <t>TANQUE ENCHAQUETADO EN ACERO INOXIDABLE  DE 1000 L (DIAM:97X135) CONICO, AGITACION TIPO ANCLA (90),  VALVULA DE ESFERA SALIDA DE 1" CONEXIÓN MANGUERA Y TAPA CON COMPUERTA 3/8, VALVULA DE SEGURIDAD Y MANOMETROS.</t>
  </si>
  <si>
    <t>ENVASADORA DE BOMBA DE ENGRANES, MARCK (I)  CON CONTROL DE ENCENDIDO,S VELOCIDADES VARIABLES,  TIMER PARA TIEMPO DE PAUSA Y DISPARO. FALTAN LAS DOS  VALAS Y COMPUERTAS DE VALVULAS.. REFACCIONES VARIAS. TOLVA CONICA DE 50 LITOS , UNA BOQUILLA</t>
  </si>
  <si>
    <t>ENVASADORA DE BOMBA DE ENGRANES, MARCK (II) CON INTERRUPTOR DE ENCENDIDO, CONTROL ANALOGO DE VELOCIDAD, MEDIDOR ANALOGO DE TIEMPO, MEDIDOR ANALOGO DE TIEMPO EN PAUSA FALTAN LAS UNA DE LAS   VALAS Y COMPUERTAS DE VALVULAS. REFACCIONES VARIAS, ENBUDO DE LLEVADO.</t>
  </si>
  <si>
    <t>TANQUE ENCHAQUETADO EN ACERO INOXIDABLE CONICO  (DIAM: 105.5 X 120)  SALIDA DE 1",  1,100 LITROS SALIDA CENTRAL DE 1.5´´, CON VALVULA DE ESFERA . MANOMETRO Y VALVULA DE SEGURIDAD.</t>
  </si>
  <si>
    <t>MOLINO COLOIDAL MOVIL EN ACERO INOXIDABLE CON TOLVA DE ALIMENTACION, VALVULA DE SALIDA TIPO CERROJO Y RETORNO DE 1´´CON LLAVE DE clamps Y ALLEN .</t>
  </si>
  <si>
    <t>MARMITA ENCHAQUETADA (45 CM) EN ACERO INOXIDABLE CAPACIDAD(DIAM: 80X84) 300 LITROS CON AGITACIÓN DE ANCLA (DIAM:52X42) , SALIDA DE 1" Y VALVULA DE ESFERA A  0.5"´,MOTOR 1/2 HP INCLUYE MANÓMETRO METRON , VÁLVULA DE SEGURIDAD, TERMÓMETRO MCA METRON. (Requiere Mantenimiento)</t>
  </si>
  <si>
    <t>DESTILADOR DE AGUA  CONSTA DE: TANQUE EN ACERO INOXIDABLE SUMINISTRO DIAM: 30X60 SALIDA 1´´ LATERAL. TANQUE DE ACERO INOXIDABLE ENCHAQUETADO TORIESFERIACO A PRECION CON TAPA SALIDA INFERIOR 1´´ CON VALVULA DE ESFERA GENERADOR DE VAPOR  DIAM: 45X90.   TANQUE  DE ACERO INOXIDABLE DOBLE TAPA TORIESFERICA DIAM: 30X60.  , CAPACIDAD  50-100 LITROS POR HORA. (Requiere Mantenimiento)</t>
  </si>
  <si>
    <t>AUTOCLAVE ENCHAQUETADA A VAPOR EN ACERO INOXIDABLE INT. TORIESFERICO (DIAM: 96X120) CAP 500 LITROS, TRES  CANASTAS PERFORADAS  DE ALUMINIO DIAM. INT: 2(90X35),1( 90X60) CON UNA DIVISIÓN SUPERIOR  Y OTRA INFERIOR, MANÓMETRO, VÁLVULA DE SEGURIDAD, TERMÓMETRO</t>
  </si>
  <si>
    <t>AUTOCLAVE ENCHAQUETADA A VAPOR EN ACERO  INOXIDABLE INT. TORIESFERICO (DIAM: 96X120) CAP 500 LITROS, DOS CANASTAS PERFORADAS DE ALUMINIO  DIAM. INT: 90X40, 90X60 CON 4 DIVISIÓNES SUPERIORES Y UNA INFERIOR Y CARGADOR DE CANASTILLAS., INCLUYE: MANÓMETRO, VÁLVULA DE SEGURIDAD, TERMÓMETRO</t>
  </si>
  <si>
    <t>COLECTOR DE POLVOS CON MANOMETRO ANALOGO, UN EXTRACTOR DE PALETAS (DIAM: 17")Y OTRO DE JAULA DE ARDILLA (.19"). (Requiere Mantenimiento)</t>
  </si>
  <si>
    <t>Precio Venta USD + IVA</t>
  </si>
  <si>
    <t>COLOCADORA DE TAPÓN, PARA TAPÓN DE PRESIÓN DE 2 CM CON MOTOR ELECTRICO DE 1/5 HP. 1 AMP. REDUCTOR 45:1 AJUSTE DE ALTURA TIPO TORNILLO CON TOLVA ALIMENTADORA DE TAPON</t>
  </si>
  <si>
    <t>Magnahelic</t>
  </si>
  <si>
    <t>Lote de 4 llaves de bola roscadas de 1.5", una mas para clamps y una roscada de .75".  Tubo de 2" con clamps y dos reducciones a 1" con salida de manguera de 1". 3 reducciones de 2" a manguera de .24", .5", 1". Un Clamp de 2"con salidas a manguera de .5", Un Clamp de 2"con salidas a manguera de .25", dos Clamp de .75"con salidas a manguera de .25",  dos abrazaderas de 2" y 3 de .75".y una caja de abrazaderas varias de 40.5X30.5X6.5 con tapa.</t>
  </si>
  <si>
    <t xml:space="preserve">LLENADORA DE LIQUIDOS DE  DOS PISTONES (1"DIAM.X 5") SEMIAUTOMATICA DE VECCHI   CONTROL ANALOGO DE VELOCIDAD. VEL MAX 100 RPM   CON UNA BOQUILLA DE INYECCIÓN. </t>
  </si>
  <si>
    <t>TAPONADORA DE PRESION FORMADA POR BANDA DE POLIETILENO DE 30X5.5 CM PARA CERRADO DE TAPÓN CON AJUSTADOR ANALOGICO DE ALTURA TIPO TORNILLO CON ACCIONAMIENTO DEI MOTOREDUCTOR MONTADO SOBRE BANDA TRANSPORTADORA PRINCIPAL</t>
  </si>
  <si>
    <t>TANQUE DE ACERO INOXIDABLE  TORIESFERICO PRESURIZABLE  DE 19 LITROS CON MANOMETRO ANALOGO  Y VALVULA DE SEGURIDAD, DIAM: 20X50, 140 PSI, 100°F. (PROPULSOR P/FILTRACIÓN ESTÉRIL TÉRMINAL)</t>
  </si>
  <si>
    <t>ENGARGOLADORA NEUMÁTICA MANUAL CON CABEZAL PARA ENGARGOLADO DE FRASCO TAPA FLIP-OFF 20 ML. CON 2 CABEZALES Y MANOMETRO Y REGULADOR.</t>
  </si>
  <si>
    <t>LOTE DE 4 CONTENEDORES PYREX DE VIDRIO TEMPLADO  10" DIAM. X 12".</t>
  </si>
  <si>
    <t>BOMBA DE TRASPALEO VERTICAL CON MANGUERA Y DESPACHADOR</t>
  </si>
  <si>
    <t>LOTE DE 4 TERMOHIGRÓMETROS  DIGITALES RANGO: 0 A 99 RH PRECISIÓN: + 4%  TEMPERATURA/RANGO: -10 A 60 °C</t>
  </si>
  <si>
    <t>Lote 10</t>
  </si>
  <si>
    <t xml:space="preserve">POTENCIOMETRO MEDIDOR PORTATIL DE PH </t>
  </si>
  <si>
    <t>BALANZA CAPACIDAD MAXIMA 200 GRAMOS ESCALA DE .01g</t>
  </si>
  <si>
    <t>BALANZA ELECTRONICA CON CONTROL DIGITAL Y PANTALLA LCD CAP MAX 360g ESCALA DE 0.001g</t>
  </si>
  <si>
    <t>BASCULA ELECTRONICA CAPACIDAD MAX 1000 GRAMOS</t>
  </si>
  <si>
    <t>TANQUE EN ACERO INOXIDABLE DE 2000 L ( DIAM:150X152) CONICO, AGITACIÓN DE 2 PROPELAS TIPO MARINO DE 4"X 55" DE FLECHA,  SALIDA DE 2" CON CODO, VALVULA DE COMPUERTA, EXTENSIÓN  11" Y 3 clamps. Y TAPA CON 2 COMPUERTAS 1/4, MONTADO CON 4 RUEDAS CON FRENO.</t>
  </si>
  <si>
    <t>TANQUE DE ACERO INOXIDABLE 200 L. (DIAM:59X90). CONICO,  VALVULA DE ESFERA SALIDA DE MANGUERA 1"´Y 2 CLAMPS .MONTADO SOBRE 4 LLANTAS CON FRENO.</t>
  </si>
  <si>
    <t>TANQUE DE ACERO INOXIDABLE 100 L. (DIAM:55X68), CONICO, VALVULA DE ESFERA ROSCADA 2", EXTENSIÓN (45) Y CODO DE PVC.</t>
  </si>
  <si>
    <t xml:space="preserve"> 4 TERMOHIGRÓMETROS  RANGO: 0 A 99 RH PRECISIÓN: + 4%  TEMPERATURA/RANGO: -10 A 60 °C</t>
  </si>
  <si>
    <t>BÁSCULA ELECTRONICA DIGITAL DE PLATAFORMA (50.5X40.5X12) CAP MAX 60 KG</t>
  </si>
  <si>
    <t>TABLETEADORA DE 20 ESTACIONES CON  1 JUEGO DE PUNZONES (DIAM:18mm CONCAVOS CUATRIPARTIDOS )  1 JUEGO DE PUNZONES PORTA INSERTOS CON Y 3 JUEGOS DE  INSERTOS ( DIAM: 7mm CONCAVOS, 7mm BISELADOS, 11mm CONCAVOS CUATRIPARTIDOS ), 4 LLAVES ALLEN ACONDICIONADAS , REPUESTOS DE RASADOR DE NYLAMID, OPRESORES,  PERNOS Y 3 CAJAS BLANCAS DE (70X44X22.5).</t>
  </si>
  <si>
    <t xml:space="preserve">DESEMPOLVADOR DE TABLETAS PORTATIL POR VIBRACIÓN DE TABLETAS EN ACERO INOXIDABLE CON INYECCION DE AIRE </t>
  </si>
  <si>
    <t>DUROMETRO PARA TABLETAS CON CONTROL DIGITAL Y PANTALLA DE LED.</t>
  </si>
  <si>
    <t xml:space="preserve">BALANZA ANALITICA ELECTRONICA CAPACIDAD MAX 320g  ESCALA 0.001g </t>
  </si>
  <si>
    <t>GRANULADOR GIRATORIO DE DOS VELOCIDADES CON MALLAS PERFORADAS EN ACERO INOXIDABLE 2(2mm), 4(2mm REFORZADAS), 4(3mm).</t>
  </si>
  <si>
    <t>BÁSCULA ELECTRONICA DIGITAL DE PLATAFORMA (35X30X9.5) CAPACIDAD MAX 5000 GR</t>
  </si>
  <si>
    <t xml:space="preserve">HORNO DE LECHO ESTÁTICO ELÉCTRICO, MOVIL, CON DOBLE CABINA DIM: 2(48X67X68)  CON PUERTA ABATIBLE CADA CABINA CON 8 CHAROLAS EN ACERO INOXIDABLE,  TEMP MAX 200 F, CONTROLES INDIVIDUALES </t>
  </si>
  <si>
    <t>GRANULADOR OSCILANTE EN ACERO INOXIDABLE,  CON MALLAS PERFORAS EN ACERO INOXIDABLE DE  4(2mm), 4(3 mm) Y DOS DE MALLA TRAMADA EN ALAMBRE  DE 2.5 mm.</t>
  </si>
  <si>
    <t>AGITADOR DE LABORATORIO  DE VELOCIDAD VARIABLE , MONTADA SOBRE SOPORTE METALICO  ACCIONADO POR MOTOR ELECTRIO DE 200 W DE 60 A 1680 RPM . CON AGITADOR DISPERSOR Y DE PALETAS</t>
  </si>
  <si>
    <t>2 RACKS DE ACERO INOXIDABLE (83X82X176) DE 10 NIVELES CON CHAROLAS (80X70X5) + 4 CHAROLAS DE 109X177X5.</t>
  </si>
  <si>
    <t>VOLTEADOR DE TAMBOS (DIAM:66),  MOVIL  ELÉCTRICO (hidráulico) DE 200 L CAP MAX 340.5 KG</t>
  </si>
  <si>
    <t>TAPONADORA DE ROSCA PARA FRASCOS  ACCIONADA POR MOTOR ELECTRICO DE 1/4 HP ALTURA MAXIMA DE USO 32 cm. CON 10 ROSCADORES Y REPUESTOS VARIOS</t>
  </si>
  <si>
    <t>AGITADOR MOVIL ELECTRICO EN TRIPIE CON  AGITADOR DISPERSOR (DIAM: 5´´X 30´´),</t>
  </si>
  <si>
    <t>Lote de Mesas de laboratorio en acero al carbón con cubierta de acero inoxidable: #1: Mesa con dos cajones y dos puertas centrales dos repisas a los extremos uno en ángulo Izq.(300X70X86.5). #2: Mesa de cajón puerta y dos puertas (148.5X70X85.5) #3: Mesa con entrepaños y dos puertas y ángulo Der. (201X70X92.5). #4: Isla de 2 cajones 2 puertas y 2 puertas + una con vitrina y  1 vidrio  (120X200X92,183). #5: Isla de 2 cajones 2 puertas y 2 puertas + 2 vidrios (120X200X92,183). #6: Mesa con 2 cajones y 2 puertas con respaldo y vidrio.#7: 3 Vitrinas de doble puerta (100X38X190).</t>
  </si>
  <si>
    <t>BALANZA ELECTRONICA CAP MAX 250g Y ESCALA 0.001g AREA DE PESADO 14X14X7.</t>
  </si>
  <si>
    <t xml:space="preserve">CPU, MONITOR, MOUSE Y TECLADO. </t>
  </si>
  <si>
    <t>VISCOSIMETRO BROOKFIELD CON 7 AGUJAS, APOYADO EN BASE TIPO MARMOL</t>
  </si>
  <si>
    <t>BALANZA ELECTRONICA CAP MAX 1KG D 0.01g</t>
  </si>
  <si>
    <t>LECTOR DE ZONAS</t>
  </si>
  <si>
    <t>AGITADOR DE  ACERO INOXIDABLE , 3 HP,  CON DOS PROPELA 3 ´´ Y UN DISPERSOR DE 4 PALETAS (DIAM: 5"X 32"),  CON 7 BUJES DE TEFLON Y 4 COLADORES DE DIFERENTES MALLAJES Y UNO CON RECIRCULACIÓN</t>
  </si>
  <si>
    <t>BASCULA ELECTRONICA MAX 35 KG  d=1g, PLATAFORMA 34.5X26 CM CON REPISA EN ACERO INOXIDABLE (41X41X28)</t>
  </si>
  <si>
    <t>SUAVIZADOR  DE AGUA PARA CALDERA CON MANOMETRO EN GLICERINA.</t>
  </si>
  <si>
    <t>Lote de equipo de protección ;2 Guantes de cuero, arnés de seguridad, 2 mascarillas, filtros, 4 señalamientos, cintas de protección y señalización, caretas de seguridad  y para soldar, peto de gamuza, 2 guantes de algodon para altas temperaturas, cuerdas, cadena plástica, zapatos 9.5 blancos en 4 caja amarilla de plástico 36X50X31. + dos charolas sanitizantes con sus cojines</t>
  </si>
  <si>
    <t>Lote de artículos varios eléctricos como son: resistencias varios tipos, balastras, repuestos de focos lets, repuestos de focos gaa (grandes y chicos), conexiones para tubo rigido, apagadores, tapas, contactos , pibotes para lamparas, chalupas, protecciones termicas, fusibles, clavijas, controles de temperatura, extensiones, multicontactos, cable de uso rudo, rollos de cable para altas temperaturas. refacciones (variadores, quemadores, pistolas de aire caliente, etc.) en 6 charolas de acero inoxidable de 40.5X30.5X6.6</t>
  </si>
  <si>
    <t xml:space="preserve">Lote de artículos varios de plomería como son: niples, tuercas union, codo, tubería, tanques y sopletes de gas portatiles, conexiones de bronce, cobre y PVC, retenes, soldaduras, en 3 charolas de acero inoxidable de 40.5X30.5X6.6 y 2 de 52X29X8. y una caja blanca de 45X70X23 y una cubeta de plástico de 19 l.. </t>
  </si>
  <si>
    <t xml:space="preserve">CAJA DE HERRAMIENTA TRUPER DE PLASTICO CON 2 DESARMADORES PLANOS Y DOS PHILIPS, 2 JUEGOS DE LLAVES ALLEN TIPO NAVAJA KANOVA(9PZAS 5/6´´a 1/4´´), (9PZAS 6 mm a 1.5 mm) + una de 1/8´´y una de 8 mm, 2 JUEGOS DE LLAVES MIXTAS KANOVA (9PZAS 3/4´´a 1/4´´), (9 PZAS 15 mm a 4 mm), PINZAS MECANICAS CHICAS. </t>
  </si>
  <si>
    <t xml:space="preserve">CAJA DE HERRAMIENTA DE ACERO INOXIDABLE  2 DESARMADORES PLANOS Y UNO PHILIPS, 2 JUEGOS DE LLAVES ALLEN KANUVA (9PZAS 5/6´´a 1/4´´), (9PZAS 6 mm a 1.5 mm) , 2 JUEGOS DE LLAVES MIXTAS KANOVA (9PZAS 3/4´´a 1/4´´), (9PZAS 15 mm a 4 mm) - las de 15, 13,10, 4 mm. </t>
  </si>
  <si>
    <t>Mesa de acero inoxidable con entrepaño y respaldo DIM:150,75, 89 CM</t>
  </si>
  <si>
    <t>CONTENEDOR DE VIDRIO PYREX  10´´ DIAM. X 11 ´´.</t>
  </si>
  <si>
    <t>Lote de 2 Mesas de acero inoxidable con entrepaño y respaldo DIM:250,72, (81, 89) CM</t>
  </si>
  <si>
    <t>Mesa de acero inoxidable con entrepaño y respaldo IZQUIERDO  DIM:242,72.5, 91 CM</t>
  </si>
  <si>
    <t>Mesa de acero inoxidable con entrepaño y respaldo IZQUIERDO  DIM:181X72X81 CM</t>
  </si>
  <si>
    <t>Lote de 2 Mesas de acero inoxidable con entrepaño  DIM:84X57X74/60X50X61</t>
  </si>
  <si>
    <t>Lote de vidrio : Probetas, 1pieza.500 ml, 10-250, 5-100, 2-80, 11-50, 1-30, 14-25, 4-10, 4-5, matraz de 1-100,  1-225, 1-1000, 2-2000, matraz de bola 1- 250, 2-600 pyrex, 2 cajas plásticas de DIM. INT: 40X60X21 CM. 2 Agitadores de cristal pipetas 2-10ml, 1-1 ml.</t>
  </si>
  <si>
    <t>Lote de 9 despachadores de cinta Canela de 1´´, 20 aplicadores de 3´´, 10 engrapadora para cajas  con 16 cajas de grapas, un botiquín metálico.</t>
  </si>
  <si>
    <t>Lote de 12 lockers de una puerta 40.5X45.5X170.</t>
  </si>
  <si>
    <t>Lote de lockers</t>
  </si>
  <si>
    <t>Lote de 6 diablos, 3 carros porta cajas y 1 tambos: diablo #1: Azul 55X59X128, #2: Gris 75X68X128,#3:  Azul 70,70,136. #4: Gris 47,40,112.#5:  diablo para tambores 145,80,60, #6: Azul 59X69X146  #1: carro llantas 4 blancas 44.5X67X92. #2: 3 llantas negras 122X60X100. #3: 4 llantas blancas 64X82X78 . Porta tambos 78X52X53.  SE ENTREGAN HASTA EL FINAL DE LA VENTA</t>
  </si>
  <si>
    <t>Lote de 10 piezas de empaque:  #1: Selladora de fleje de  plástico eléctrica FROMM con una lata de lubricante MARSH, #2:1  Flejadora con tensadora con  pinzas acopladas para 1/2" , #3: 1 Guillotina 47X50. #4 1 Engrapadora de cajas neumatica, #4: 1  Despachador de cintas SALBÓN nuevo. #5, 1 Engrapadora de cajas CART nueva, #7: 1 pistola de aire caliente MASTER . #8:1 Despachador de diurex. #9: 1 Caja de grapas rotuladas con Brovel. # 10: 1 Caja de grapas de cobre  FIFA para cajas.</t>
  </si>
  <si>
    <t>Sala de juntas con 2 Mesa de 200X120X74, 8 sillas y dos credenzas de 4 puertas de 180X40X74.</t>
  </si>
  <si>
    <t>Por Definir</t>
  </si>
  <si>
    <t>Lote de Mesas. #1 dos de madera con formaica 91x90x77.5. #2: Mesa de PTR con formaica de 180X90X79, #3: Mesa de alguno con madera de 58X138X 88. 10 sillas negras y una blanca. Un trinchador de madera con 3 cajones y dos puertas 120x44x88.</t>
  </si>
  <si>
    <t>Agitador magnetico con calentador de 15 cavidades marca Magnetic Motion hasta 200 grados centigrados para recipientes de hasta 250 ml. De 100 a 2000 RPM</t>
  </si>
  <si>
    <t>Magnetic Motion</t>
  </si>
  <si>
    <t>Analizador de O2 y CO2 portatil</t>
  </si>
  <si>
    <t>Servomex</t>
  </si>
  <si>
    <t>Foodpack</t>
  </si>
  <si>
    <t>Bin para polvo marca Zanchetta para 100 kg apilable con valvula de salida de 8"</t>
  </si>
  <si>
    <t>Zanchetta</t>
  </si>
  <si>
    <t xml:space="preserve"> Rheometro y viscosimetro R/S Plus mide la deformacion y comportamiento fluido de los materiales.  </t>
  </si>
  <si>
    <t>R/S Plus</t>
  </si>
  <si>
    <t>Equipo de respiracion autonoma con tanque para 30 min 2216 psi</t>
  </si>
  <si>
    <t>MSA</t>
  </si>
  <si>
    <t>Ultra Lite II</t>
  </si>
  <si>
    <t>Hotpack</t>
  </si>
  <si>
    <t xml:space="preserve">Lavadora de Instrumentos </t>
  </si>
  <si>
    <t>Steelco</t>
  </si>
  <si>
    <t>DS50DRDS</t>
  </si>
  <si>
    <t>Lavadora y secadora de cristaleria de 2 niveles</t>
  </si>
  <si>
    <t>Lancer</t>
  </si>
  <si>
    <t>1300 LX Freesatnding</t>
  </si>
  <si>
    <t>AUTOCLAVE VERTICAL EN ACERO INOXIDABLE POTENCIA 2.5 KW CON MEDIDOR DE NIVEL Y MANOMETRO ANALOGO CAPACIDAD 40 LITROS  DEPOSITO INTERIOR DIAM: 26X50  40 LITROS</t>
  </si>
  <si>
    <t>LOTE DE 5 MESAS DE ACERO INOXIDABLE CON ENTREPAÑO #1:  DIM: 90X50X71 CM.#2:Y RESPALDO (55X75X75) #3: DIM: 60X40X91.5. #4:  DIM:60X60X82. #5: CON BARANDAL Y PATAS AJUSTABLES 50X60X95.</t>
  </si>
  <si>
    <t>LLENADORA DE PISTON 1PISTON (  (2.8X11 ) SEMIAUTOMATICA   . CONTROL ANALOGO DE VELOCIDAD. VEL MAX 100 RPM CON FLECHA INFERIOR DEL PISTON DAÑADA.</t>
  </si>
  <si>
    <t>LASKO. AITEK</t>
  </si>
  <si>
    <t>CRHF-1801</t>
  </si>
  <si>
    <t>Lote de 4 Cubetas de acero inoxidable 2( Diam:29,25X27), 2(Diam: 33.5,23.5X32). Y un bowll de Diam: 38X14.</t>
  </si>
  <si>
    <t>Lote de 5 Cubetas de acero inoxidable Diam:28,20X27</t>
  </si>
  <si>
    <t xml:space="preserve">Lote de 6 ollas de acero inoxidable Diam: 4(34.5X45), 34X43,  40X40 </t>
  </si>
  <si>
    <t>Lote de 6 ollas</t>
  </si>
  <si>
    <t>Lote de 2 ollas de acero inoxidable con tapa Diam: 37.5X28, Diam: 25.2X20 y una cubeta con pico Diam: 28X23.</t>
  </si>
  <si>
    <t>Lote de 2 ollas y una cubeta</t>
  </si>
  <si>
    <t>Lote de 5 embudos diferentes medidas</t>
  </si>
  <si>
    <t>Lote de 10 charolas de acero inoxidable diferentes medidas una caja y una reja</t>
  </si>
  <si>
    <t>Lavado Fcos. / Hornos(34) + 7 cp, (44),Sueros y Vitamínicos (23)</t>
  </si>
  <si>
    <t>Lote de 102 charolas de acero inoxidable  de 30X40X6.5 + 7 con tapa</t>
  </si>
  <si>
    <t>Lote de 97 charolas de acero inoxidable de 56.4X47.5x4 con costilla exterior</t>
  </si>
  <si>
    <t>Lote de 52 charolas de acero inoxidable de 18(56X46.2x4.2) con costilla interior 25(56.5X48.5x5) con costilla exterior, 10(43.5X62) sin costilla</t>
  </si>
  <si>
    <t>Difusor y/o evaporador de aire acondicionado 20.300 BTU/h con control remoto. MINISPLIT CAPACIDAD 22,300 BTU REFRIGERANTE R-22</t>
  </si>
  <si>
    <t>Esclusa(2), Baño Ms.(1), Baño Hs(3), Baño Hi.(3) Mantenimiento(2)</t>
  </si>
  <si>
    <t>Lote de 11 lokers de dos puerta 40.5X45.5X170</t>
  </si>
  <si>
    <t>Baño Ms(2), Baño Hs(3),Baño Hi(6), Baño Mi(6).</t>
  </si>
  <si>
    <t>Lote de 17  lokers de dos puerta 38X45X180.05</t>
  </si>
  <si>
    <t>Lote de 9  cernidores manuales  #1 cuadrado montado en Mesa de acero inoxidable con entrepaño movil (90x60x93) y 7 mallas recambiables de 50x40 tramadas en alambre 3(2.5 mm), 3(2mm), 1(1.5mm). #2 circular de Diam: 38x15 con 2 mallas recambiables de Diam: 34 tramadas en alambre 1(2mm), 1(1.5), #3 circular de Diam: 35x15  tramadas en alambre 2.5 mm, #4 circular de Diam: 37x15  tramadas en alambre 1.5 mm, #5  circular de Diam: 35x6.5  tramadas en alambre 2.5 mm, #6 circular de Diam: 25x6.5  tramadas en alambre 2.5 mm. #7: dos   circular de Diam: 35x15 tramadas en alambre .05 mm #8:  circular de Diam: 25x6.5 tramadas en alambre 2.0 mm</t>
  </si>
  <si>
    <t xml:space="preserve">Lote de 5 cucharones diferentes medidas de acero inoxidable </t>
  </si>
  <si>
    <t>230,120,133..</t>
  </si>
  <si>
    <t>Almacén de antibióticos, Mantenimiento</t>
  </si>
  <si>
    <t xml:space="preserve">Lote de 9 modulos de entrepaños: #1: Dos Módulos de entrepaños uno de 4 y otros de 5 niveles 181X60X220, # 2: Uno de  84X45X222 en 3 niveles y dos en 6 niveles. #3:Tres de 90X60X220.5 en 3 niveles y uno de 4 niveles. </t>
  </si>
  <si>
    <t>Lavado Fcos. / Hornos Sueros(36) y Vitamínicos (68)</t>
  </si>
  <si>
    <t xml:space="preserve">Lote de 104 cajas blancas de Nalgene DIM. INT: 60X40X20, DIM. EXT: 45X70X23. </t>
  </si>
  <si>
    <t>140,140,232. 135,90,190.</t>
  </si>
  <si>
    <t>Lote de 10 extinguidores  ROJOS #9,15,17,18,41,39,40,34,36,37</t>
  </si>
  <si>
    <t>Control y aseguramiento de calidad, Mantenimiento</t>
  </si>
  <si>
    <t xml:space="preserve">Lote de 3 modulos #1: Dos para camputadora 102X60X76 #2: Uno de 90X60X75 y engargoladora manual. </t>
  </si>
  <si>
    <t>Codificado, Mantenimiento.</t>
  </si>
  <si>
    <t>Lote de 5 muebles de madera #1:  Mueble de 12 puertas 214X53X160, #2: dos bancas de 93X31X52, #3: Vitrina de 4 puertas con vidrio superior y 8 inferiores normales de 223X34X128.5.#4: Mesa de madera 62X105X77. #5: Vitrina de 3 gabetas superiores, una inferior y dos puertas corredizas 125X35X185.</t>
  </si>
  <si>
    <t>Lote de 5 módulos de estantería #1:7 módulos de 15 posiciones, 3 divisiones  en 5 niveles sencillas de 271X60X222 con 15 repisas (61X91), 8 postes escuadra perforada de  5X3.5X240. #2: 2 módulos de 14 posiciones, 2 divisiones en 7 niveles sencillas de 282x61x221.con 14 repisas (61x91), 8 postes escuadra perforada de  5x3.5X240 #3: 5 módulos de 1 posiciones en 10 niveles sencillas de 91X61X198 con 14 repisas (61X91), 4 postes escuadra perforada de  5X3.5X24. #4: 2 módulos de 8 posiciones, 1 divisiones  en 8 niveles sencillas de 91x61x185 con 8 repisas (61x91), 4 postes escuadra perforada de  5X3.5X240.  #5:1 modulo de 16 posiciones, 2 divisiones  en 8 niveles sesillas de de 182X61X213 con 8 repisas (61x91), 6 postes escuadra perforada de  5X3.5X240. 115+48+50+16+16 = 245.</t>
  </si>
  <si>
    <t>Unidad de filtración de aire 132,270,126.</t>
  </si>
  <si>
    <t>LLENADORA DE TUBO GASTI, NO. SERIE: 172130, DE 12 ESTACIONES, PARA TUBO DE METAL, HP:1/2, PH:3, V:220, DIMENSIONES DE LA LLENADORA 44" LARGO X 23" ANCHO X 55" ALTO.</t>
  </si>
  <si>
    <t>GASTI</t>
  </si>
  <si>
    <t>Ph-2002</t>
  </si>
  <si>
    <t>220 V, 3Ph, 1 HP.</t>
  </si>
  <si>
    <t>220 V, 3Ph, 1/2 HP.</t>
  </si>
  <si>
    <t>Rayneri</t>
  </si>
  <si>
    <t>Agitador VMI Rayneri modelo 33/300P turbotest  No serie:102550, V:220, Ph:1, R.P.M.1750, dimensiones del agitador 23" largo x 15" ancho x 38" alto</t>
  </si>
  <si>
    <t>De acuerdo a descripción</t>
  </si>
  <si>
    <t>Horno Thermo Scientific Heratherm OMH 180-S, No. serie 41350382, 6.1 pies cubicos, rango de temperatura 50 ° C a 330 grados centígrados,, dimensiones internas 19" largo x 20" fondo x 28 "alto, con 2 charolas, V:208/240,  dimensiones del horno 35" largo x 26" ancho x 38" alto..</t>
  </si>
  <si>
    <t>Horno eléctrico Vulcan Hart modelo VPX3, No. Serie: 1037659-9X-5081, con resistencias tubulares de 9 Kw, dimensiones internas: 13" largo x 10.5" ancho x 2" alto, V:208, Ph:3, dimensiones del generador 30" largo x 30" ancho x 25" alto</t>
  </si>
  <si>
    <t>Vulcan Hart</t>
  </si>
  <si>
    <t xml:space="preserve">Liofilizadora VirTis modelo FM 12XL, No. Serie: 208202, con cámara de liofilizado en acero inoxidable dimensiones de la cámara 10 1/2" diámetro x 14" de profundidad, con PLC y pantalla V:115, Ph:1,con bomba de vacío Edwards modelo E2M8, No. serie: 17518, Hp: 1/2, V. 115-230 , Ph:1, R.P.M: 1725,  dimensiones de la liofilizadora: 40" largo x 27" ancho, x 34" alto </t>
  </si>
  <si>
    <t>Vir Tis</t>
  </si>
  <si>
    <t>Calentador de agua ELWA el{ectrico modelo 4618W, No. Serie 88-1685, presión máxima 6 bar,  temp. Máxima 90º</t>
  </si>
  <si>
    <t>Elwa</t>
  </si>
  <si>
    <t>Taponadora Semiautomatica Poliingenieros  para tapa de 30 mm, HP:1/3, V: 220, Ph:3, R.P.M.:1750, dimensiones de la taponadora 12" largo x 22" ancho x 35" alto</t>
  </si>
  <si>
    <t>Poliingenieros</t>
  </si>
  <si>
    <t>Colector de polvos Torit modelo 64H, No. De serie: L670, con 22 bolsa de lona de 17" de  largo x 10" de alto, HP:3/4, V:230, Ph:3, R.P.M.1750, dimensiones del colector 31" largo x 26" ancho x 80" de alto</t>
  </si>
  <si>
    <t>Torit</t>
  </si>
  <si>
    <t>Báscula Avery Weigh Tronix modelo E1005, No. Serie: 075150313, con capacidad para 4 toneladas y plataforma de 72" largo x 96" ancho x 4" alto</t>
  </si>
  <si>
    <t>Avery Weigh Tronix</t>
  </si>
  <si>
    <t>Brookfield</t>
  </si>
  <si>
    <t>Almacenes</t>
  </si>
  <si>
    <t>Estufa Lindberg Blue model M01450P3R10TA, No. Serie: Z17H-414548-ZH dimensiones internas 22" largo x 16" fondo x 25" de alto, Ph:3, V:220, dimensiones externas del Horno, 52" largo x 22" ancho x  46 1/2" alto.</t>
  </si>
  <si>
    <t>Almacén de Acondicionamiento inferior</t>
  </si>
  <si>
    <t xml:space="preserve">    AREA</t>
  </si>
  <si>
    <t>DESCRIPCIÓN</t>
  </si>
  <si>
    <t>MARCA</t>
  </si>
  <si>
    <t>MODELO</t>
  </si>
  <si>
    <t>ESPECIFICACIONES ELECTRICAS</t>
  </si>
  <si>
    <t>MEDIDAS Ancho, Largo, Alto</t>
  </si>
  <si>
    <t>NO. DE SERIE</t>
  </si>
  <si>
    <t>FOTOS</t>
  </si>
  <si>
    <t xml:space="preserve">Lote módulos de oficina: #1: modulo de 3 divisiones con 3 sillas grises ,3 archiveros de un cajón grande y uno chico, cableados de energía, datos y 4 basureros metálicos 447X121X65. #2: modulo de 4  divisiones para 8 personas  con 4 con archiveros de un cajón grande y uno chico, cableados de energía, datos y 4 basureros . #3: tres escritorios individuales con silla negra y archivero de un cajón grande y uno chico 120x60x73.5. </t>
  </si>
  <si>
    <t>Por determinar</t>
  </si>
  <si>
    <t>CALDERA DE VAPOR CAP 30 CC (7.5 Kg/c) HP.  VENTILADOR 2 BOMBA,  TANQUE ALMACENAMIENTO VAPOR DIMS DIAM: 85X230 MANÓMETRO DE ENTRADA GAS NATURAL, ENTRADA DE AGUA SUAVIZADA, OPERACIÓN CALDERA DE VAPOR, VÁLVULA DE SEGURIDAD CALDERA DE VAPOR, TERMÓMETRO DE OPERACIÓN CALDERA DE VAPOR, GASES DE COMBUSTIÓN EN CHIMENEA,  (Requiere Mantenimiento)</t>
  </si>
  <si>
    <t>Medidor de  humedad y temperatura de mesa</t>
  </si>
  <si>
    <t>Process Sensor</t>
  </si>
  <si>
    <t>MCT 660 NIR</t>
  </si>
  <si>
    <r>
      <t>ENVASADORA DE PISTÓN (DIAM:1.375"X 5")  CON MOTOREDUCTOR BALDOR DE DC</t>
    </r>
    <r>
      <rPr>
        <sz val="11"/>
        <color rgb="FFFF0000"/>
        <rFont val="Calibri"/>
        <family val="2"/>
        <scheme val="minor"/>
      </rPr>
      <t xml:space="preserve">. </t>
    </r>
    <r>
      <rPr>
        <sz val="11"/>
        <rFont val="Calibri"/>
        <family val="2"/>
        <scheme val="minor"/>
      </rPr>
      <t>(FALTA TORNILLERIA)</t>
    </r>
  </si>
  <si>
    <r>
      <rPr>
        <sz val="11"/>
        <rFont val="Calibri"/>
        <family val="2"/>
        <scheme val="minor"/>
      </rPr>
      <t>Oficina de un escritorio AZUL en L DE 181X122X72 con un archivero de dos cajones  47X71X70</t>
    </r>
    <r>
      <rPr>
        <sz val="11"/>
        <color rgb="FFFF0000"/>
        <rFont val="Calibri"/>
        <family val="2"/>
        <scheme val="minor"/>
      </rPr>
      <t xml:space="preserve">,  </t>
    </r>
    <r>
      <rPr>
        <sz val="11"/>
        <rFont val="Calibri"/>
        <family val="2"/>
        <scheme val="minor"/>
      </rPr>
      <t>dos sillas azules en tela fijas y una móvil negra</t>
    </r>
  </si>
  <si>
    <r>
      <t>Horno</t>
    </r>
    <r>
      <rPr>
        <b/>
        <sz val="11"/>
        <color theme="1"/>
        <rFont val="Calibri"/>
        <family val="2"/>
        <scheme val="minor"/>
      </rPr>
      <t xml:space="preserve"> </t>
    </r>
    <r>
      <rPr>
        <sz val="11"/>
        <color theme="1"/>
        <rFont val="Calibri"/>
        <family val="2"/>
        <scheme val="minor"/>
      </rPr>
      <t>todo en acero inoxidable hasta 180 grados centigrados medidas internas frente 90 cm, fondo 75 cm altura 175 cm</t>
    </r>
  </si>
  <si>
    <t>Maniobras de Entrega USD + IVA</t>
  </si>
  <si>
    <t>ELEVADOR DE 12 M DE ALTURA CON POLIPASTO ELECTRICO CAP MAXIMA 1,000 KG. (SE ENTREGA AL FINAL DE LA VENTA)</t>
  </si>
  <si>
    <t>LOTE DE 3 ARTICULOS #1: EXTRACTOR 1 HP. #2: REGADERA DE CADENA. #3: LAVA OJOS.</t>
  </si>
  <si>
    <t>INVENTARIO DE ARTÍCULOS EN 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</si>
</sst>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1D2129"/>
      <name val="Calibri"/>
      <family val="2"/>
      <scheme val="minor"/>
    </font>
    <font>
      <sz val="2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4"/>
      </patternFill>
    </fill>
    <fill>
      <patternFill patternType="solid">
        <fgColor theme="4"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0" fontId="9" fillId="0" borderId="0" applyNumberFormat="0" applyFill="0" applyBorder="0" applyAlignment="0" applyProtection="0"/>
  </cellStyleXfs>
  <cellXfs count="79">
    <xf numFmtId="0" fontId="0" fillId="0" borderId="0" xfId="0"/>
    <xf numFmtId="0" fontId="3" fillId="3" borderId="1" xfId="2" applyFont="1" applyFill="1" applyBorder="1" applyAlignment="1">
      <alignment horizontal="center" vertical="center" wrapText="1"/>
    </xf>
    <xf numFmtId="44" fontId="3" fillId="3" borderId="1" xfId="1" applyFont="1" applyFill="1" applyBorder="1" applyAlignment="1">
      <alignment horizontal="center" vertical="center" wrapText="1"/>
    </xf>
    <xf numFmtId="0" fontId="1" fillId="0" borderId="0" xfId="0" applyFont="1" applyFill="1"/>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0" xfId="0" applyFont="1" applyFill="1" applyAlignment="1">
      <alignment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3" fontId="6" fillId="0" borderId="1" xfId="0" applyNumberFormat="1" applyFont="1" applyFill="1" applyBorder="1" applyAlignment="1">
      <alignment horizontal="center" vertical="center" wrapText="1"/>
    </xf>
    <xf numFmtId="44" fontId="6" fillId="0" borderId="1" xfId="1" applyFont="1" applyFill="1" applyBorder="1" applyAlignment="1">
      <alignment horizontal="left" vertical="center" wrapText="1"/>
    </xf>
    <xf numFmtId="44" fontId="6" fillId="0" borderId="1" xfId="1" applyFont="1" applyFill="1" applyBorder="1" applyAlignment="1">
      <alignment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4" fontId="1" fillId="0" borderId="1" xfId="1" applyFont="1" applyFill="1" applyBorder="1" applyAlignment="1">
      <alignment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2" xfId="0" applyFont="1" applyFill="1" applyBorder="1" applyAlignment="1">
      <alignment horizontal="center" vertical="center"/>
    </xf>
    <xf numFmtId="44" fontId="6" fillId="0" borderId="2" xfId="1" applyFont="1" applyFill="1" applyBorder="1" applyAlignment="1">
      <alignment vertical="center" wrapText="1"/>
    </xf>
    <xf numFmtId="0" fontId="1" fillId="0" borderId="1" xfId="0" applyFont="1" applyFill="1" applyBorder="1" applyAlignment="1">
      <alignment horizontal="left" vertical="center" wrapText="1"/>
    </xf>
    <xf numFmtId="0" fontId="6" fillId="4" borderId="1" xfId="0" applyFont="1" applyFill="1" applyBorder="1" applyAlignment="1">
      <alignment vertical="center" wrapText="1"/>
    </xf>
    <xf numFmtId="0" fontId="1" fillId="0" borderId="1" xfId="0"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1" fillId="4" borderId="1" xfId="0" applyFont="1" applyFill="1" applyBorder="1" applyAlignment="1">
      <alignment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 fillId="0" borderId="0" xfId="0" applyFont="1" applyAlignment="1">
      <alignment horizontal="center" vertical="center"/>
    </xf>
    <xf numFmtId="44" fontId="6" fillId="0" borderId="1" xfId="1"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0" fontId="7" fillId="4" borderId="1" xfId="0" applyFont="1" applyFill="1" applyBorder="1" applyAlignment="1">
      <alignment wrapText="1"/>
    </xf>
    <xf numFmtId="3" fontId="6" fillId="0" borderId="1" xfId="0" applyNumberFormat="1" applyFont="1" applyBorder="1" applyAlignment="1">
      <alignment horizontal="center" vertical="center" wrapText="1"/>
    </xf>
    <xf numFmtId="0" fontId="6" fillId="4" borderId="1" xfId="0" applyFont="1" applyFill="1" applyBorder="1" applyAlignment="1">
      <alignment wrapText="1"/>
    </xf>
    <xf numFmtId="0" fontId="1" fillId="0" borderId="0" xfId="0" applyFont="1" applyFill="1" applyAlignment="1">
      <alignment horizontal="left" wrapText="1"/>
    </xf>
    <xf numFmtId="0" fontId="1" fillId="0" borderId="0" xfId="0" applyFont="1" applyFill="1" applyAlignment="1">
      <alignment wrapText="1"/>
    </xf>
    <xf numFmtId="0" fontId="1" fillId="0" borderId="0" xfId="0" applyFont="1" applyFill="1" applyAlignment="1">
      <alignment horizontal="center"/>
    </xf>
    <xf numFmtId="44" fontId="1" fillId="0" borderId="0" xfId="1" applyFont="1" applyFill="1"/>
    <xf numFmtId="0" fontId="1" fillId="0" borderId="1" xfId="0" applyFont="1" applyFill="1" applyBorder="1" applyAlignment="1">
      <alignment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xf>
    <xf numFmtId="0" fontId="0" fillId="0" borderId="1" xfId="0" applyFill="1" applyBorder="1"/>
    <xf numFmtId="0" fontId="9" fillId="0" borderId="1" xfId="3" applyFill="1" applyBorder="1"/>
    <xf numFmtId="0" fontId="9" fillId="0" borderId="1" xfId="3" applyFill="1" applyBorder="1"/>
    <xf numFmtId="0" fontId="0" fillId="0" borderId="1" xfId="0" applyFill="1" applyBorder="1"/>
    <xf numFmtId="0" fontId="9" fillId="0" borderId="1" xfId="3" applyFill="1" applyBorder="1"/>
    <xf numFmtId="0" fontId="0" fillId="0" borderId="1" xfId="0" applyFill="1" applyBorder="1"/>
    <xf numFmtId="0" fontId="3" fillId="3" borderId="5" xfId="2" applyFont="1" applyFill="1" applyBorder="1" applyAlignment="1">
      <alignment horizontal="center" vertical="center" wrapText="1"/>
    </xf>
    <xf numFmtId="0" fontId="3" fillId="3" borderId="6" xfId="2"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4" fontId="6" fillId="0" borderId="2" xfId="1" applyFont="1" applyFill="1" applyBorder="1" applyAlignment="1">
      <alignment vertical="center" wrapText="1"/>
    </xf>
    <xf numFmtId="44" fontId="6" fillId="0" borderId="3" xfId="1"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4" xfId="0" applyFont="1" applyFill="1" applyBorder="1" applyAlignment="1">
      <alignment vertical="center" wrapText="1"/>
    </xf>
    <xf numFmtId="0" fontId="1" fillId="0" borderId="3" xfId="0" applyFont="1" applyFill="1" applyBorder="1" applyAlignment="1">
      <alignment vertical="center" wrapText="1"/>
    </xf>
    <xf numFmtId="0" fontId="8" fillId="0" borderId="0" xfId="0" applyFont="1" applyFill="1" applyAlignment="1">
      <alignment horizontal="center" wrapText="1"/>
    </xf>
    <xf numFmtId="49" fontId="6" fillId="0" borderId="2" xfId="0" applyNumberFormat="1" applyFont="1" applyFill="1" applyBorder="1" applyAlignment="1">
      <alignment horizontal="justify" vertical="center" wrapText="1"/>
    </xf>
    <xf numFmtId="49" fontId="6" fillId="0" borderId="3" xfId="0" applyNumberFormat="1" applyFont="1" applyFill="1" applyBorder="1" applyAlignment="1">
      <alignment horizontal="justify"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cellXfs>
  <cellStyles count="4">
    <cellStyle name="Accent1" xfId="2" builtinId="29"/>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1</xdr:col>
      <xdr:colOff>789110</xdr:colOff>
      <xdr:row>2</xdr:row>
      <xdr:rowOff>91439</xdr:rowOff>
    </xdr:to>
    <xdr:pic>
      <xdr:nvPicPr>
        <xdr:cNvPr id="2" name="Picture 1">
          <a:extLst>
            <a:ext uri="{FF2B5EF4-FFF2-40B4-BE49-F238E27FC236}">
              <a16:creationId xmlns:a16="http://schemas.microsoft.com/office/drawing/2014/main" id="{4F969C82-E567-401A-9642-FBBB03F06597}"/>
            </a:ext>
          </a:extLst>
        </xdr:cNvPr>
        <xdr:cNvPicPr>
          <a:picLocks noChangeAspect="1"/>
        </xdr:cNvPicPr>
      </xdr:nvPicPr>
      <xdr:blipFill>
        <a:blip xmlns:r="http://schemas.openxmlformats.org/officeDocument/2006/relationships" r:embed="rId1"/>
        <a:stretch>
          <a:fillRect/>
        </a:stretch>
      </xdr:blipFill>
      <xdr:spPr>
        <a:xfrm>
          <a:off x="15240" y="15240"/>
          <a:ext cx="1253930" cy="624839"/>
        </a:xfrm>
        <a:prstGeom prst="rect">
          <a:avLst/>
        </a:prstGeom>
      </xdr:spPr>
    </xdr:pic>
    <xdr:clientData/>
  </xdr:twoCellAnchor>
  <xdr:twoCellAnchor editAs="oneCell">
    <xdr:from>
      <xdr:col>9</xdr:col>
      <xdr:colOff>268722</xdr:colOff>
      <xdr:row>0</xdr:row>
      <xdr:rowOff>0</xdr:rowOff>
    </xdr:from>
    <xdr:to>
      <xdr:col>13</xdr:col>
      <xdr:colOff>40005</xdr:colOff>
      <xdr:row>2</xdr:row>
      <xdr:rowOff>83820</xdr:rowOff>
    </xdr:to>
    <xdr:pic>
      <xdr:nvPicPr>
        <xdr:cNvPr id="4" name="Picture 3">
          <a:extLst>
            <a:ext uri="{FF2B5EF4-FFF2-40B4-BE49-F238E27FC236}">
              <a16:creationId xmlns:a16="http://schemas.microsoft.com/office/drawing/2014/main" id="{4C185C43-DF71-4449-8FD4-9A5CE71E33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20842" y="0"/>
          <a:ext cx="1902978" cy="6324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959D-D700-439D-9068-25768927ABEB}">
  <sheetPr codeName="Sheet1"/>
  <dimension ref="A2:S442"/>
  <sheetViews>
    <sheetView showGridLines="0" tabSelected="1" zoomScaleNormal="100" workbookViewId="0">
      <selection activeCell="B5" sqref="B5:B6"/>
    </sheetView>
  </sheetViews>
  <sheetFormatPr defaultColWidth="9.140625" defaultRowHeight="15" x14ac:dyDescent="0.25"/>
  <cols>
    <col min="1" max="1" width="7" style="3" customWidth="1"/>
    <col min="2" max="2" width="21.7109375" style="39" customWidth="1"/>
    <col min="3" max="3" width="64.28515625" style="40" customWidth="1"/>
    <col min="4" max="4" width="17.28515625" style="40" customWidth="1"/>
    <col min="5" max="5" width="17.5703125" style="40" customWidth="1"/>
    <col min="6" max="6" width="17.5703125" style="41" customWidth="1"/>
    <col min="7" max="7" width="17.85546875" style="40" customWidth="1"/>
    <col min="8" max="8" width="15.42578125" style="41" customWidth="1"/>
    <col min="9" max="9" width="13" style="42" customWidth="1"/>
    <col min="10" max="10" width="12.28515625" style="42" customWidth="1"/>
    <col min="11" max="19" width="6.42578125" style="3" bestFit="1" customWidth="1"/>
    <col min="20" max="16384" width="9.140625" style="3"/>
  </cols>
  <sheetData>
    <row r="2" spans="1:19" ht="28.5" x14ac:dyDescent="0.45">
      <c r="C2" s="74" t="s">
        <v>1377</v>
      </c>
      <c r="D2" s="74"/>
    </row>
    <row r="4" spans="1:19" ht="45" x14ac:dyDescent="0.25">
      <c r="A4" s="1" t="s">
        <v>0</v>
      </c>
      <c r="B4" s="1" t="s">
        <v>1357</v>
      </c>
      <c r="C4" s="1" t="s">
        <v>1358</v>
      </c>
      <c r="D4" s="1" t="s">
        <v>1359</v>
      </c>
      <c r="E4" s="1" t="s">
        <v>1360</v>
      </c>
      <c r="F4" s="1" t="s">
        <v>1363</v>
      </c>
      <c r="G4" s="1" t="s">
        <v>1361</v>
      </c>
      <c r="H4" s="1" t="s">
        <v>1362</v>
      </c>
      <c r="I4" s="2" t="s">
        <v>1213</v>
      </c>
      <c r="J4" s="2" t="s">
        <v>1374</v>
      </c>
      <c r="K4" s="52" t="s">
        <v>1364</v>
      </c>
      <c r="L4" s="53"/>
      <c r="M4" s="53"/>
      <c r="N4" s="53"/>
      <c r="O4" s="53"/>
      <c r="P4" s="53"/>
      <c r="Q4" s="53"/>
      <c r="R4" s="53"/>
      <c r="S4" s="53"/>
    </row>
    <row r="5" spans="1:19" s="6" customFormat="1" ht="30" x14ac:dyDescent="0.25">
      <c r="A5" s="62">
        <v>1</v>
      </c>
      <c r="B5" s="66" t="s">
        <v>1</v>
      </c>
      <c r="C5" s="75" t="s">
        <v>2</v>
      </c>
      <c r="D5" s="4" t="s">
        <v>3</v>
      </c>
      <c r="E5" s="4" t="s">
        <v>4</v>
      </c>
      <c r="F5" s="4">
        <v>130224918</v>
      </c>
      <c r="G5" s="5" t="s">
        <v>5</v>
      </c>
      <c r="H5" s="60" t="s">
        <v>6</v>
      </c>
      <c r="I5" s="58">
        <v>950</v>
      </c>
      <c r="J5" s="58">
        <v>60</v>
      </c>
      <c r="K5" s="50" t="str">
        <f>HYPERLINK(CONCATENATE("http://www.unionmachinery.com/E-mail/liquidations/20210215-mexico/",TEXT(A5,"000"),".jpg"),"Foto 1")</f>
        <v>Foto 1</v>
      </c>
      <c r="L5" s="50"/>
      <c r="M5" s="50"/>
      <c r="N5" s="50"/>
      <c r="O5" s="50"/>
      <c r="P5" s="50"/>
      <c r="Q5" s="50"/>
      <c r="R5" s="50"/>
      <c r="S5" s="50"/>
    </row>
    <row r="6" spans="1:19" s="6" customFormat="1" x14ac:dyDescent="0.25">
      <c r="A6" s="65"/>
      <c r="B6" s="67"/>
      <c r="C6" s="76"/>
      <c r="D6" s="4" t="s">
        <v>7</v>
      </c>
      <c r="E6" s="4"/>
      <c r="F6" s="7"/>
      <c r="G6" s="5" t="s">
        <v>8</v>
      </c>
      <c r="H6" s="61"/>
      <c r="I6" s="59"/>
      <c r="J6" s="59"/>
      <c r="K6" s="51"/>
      <c r="L6" s="51"/>
      <c r="M6" s="51"/>
      <c r="N6" s="51"/>
      <c r="O6" s="51"/>
      <c r="P6" s="51"/>
      <c r="Q6" s="51"/>
      <c r="R6" s="51"/>
      <c r="S6" s="51"/>
    </row>
    <row r="7" spans="1:19" s="6" customFormat="1" ht="30" x14ac:dyDescent="0.25">
      <c r="A7" s="8">
        <v>2</v>
      </c>
      <c r="B7" s="9" t="s">
        <v>1</v>
      </c>
      <c r="C7" s="5" t="s">
        <v>9</v>
      </c>
      <c r="D7" s="4" t="s">
        <v>10</v>
      </c>
      <c r="E7" s="4" t="s">
        <v>11</v>
      </c>
      <c r="F7" s="7"/>
      <c r="G7" s="5" t="s">
        <v>12</v>
      </c>
      <c r="H7" s="10">
        <v>87105185</v>
      </c>
      <c r="I7" s="11">
        <v>1500</v>
      </c>
      <c r="J7" s="11">
        <v>350</v>
      </c>
      <c r="K7" s="47" t="str">
        <f>HYPERLINK(CONCATENATE("http://www.unionmachinery.com/E-mail/liquidations/20210215-mexico/",TEXT(A7,"000"),".jpg"),"Foto 1")</f>
        <v>Foto 1</v>
      </c>
      <c r="L7" s="47"/>
      <c r="M7" s="47"/>
      <c r="N7" s="47"/>
      <c r="O7" s="48"/>
      <c r="P7" s="48"/>
      <c r="Q7" s="48"/>
      <c r="R7" s="48"/>
      <c r="S7" s="48"/>
    </row>
    <row r="8" spans="1:19" s="6" customFormat="1" ht="45" x14ac:dyDescent="0.25">
      <c r="A8" s="8">
        <v>3</v>
      </c>
      <c r="B8" s="9" t="s">
        <v>1</v>
      </c>
      <c r="C8" s="5" t="s">
        <v>1295</v>
      </c>
      <c r="D8" s="4" t="s">
        <v>13</v>
      </c>
      <c r="E8" s="4"/>
      <c r="F8" s="7"/>
      <c r="G8" s="5" t="s">
        <v>15</v>
      </c>
      <c r="H8" s="4" t="s">
        <v>16</v>
      </c>
      <c r="I8" s="12">
        <v>1000</v>
      </c>
      <c r="J8" s="12">
        <v>40</v>
      </c>
      <c r="K8" s="47" t="str">
        <f>HYPERLINK(CONCATENATE("http://www.unionmachinery.com/E-mail/liquidations/20210215-mexico/",TEXT(A8,"000"),".jpg"),"Foto 1")</f>
        <v>Foto 1</v>
      </c>
      <c r="L8" s="47"/>
      <c r="M8" s="47"/>
      <c r="N8" s="47"/>
      <c r="O8" s="48"/>
      <c r="P8" s="48"/>
      <c r="Q8" s="48"/>
      <c r="R8" s="48"/>
      <c r="S8" s="48"/>
    </row>
    <row r="9" spans="1:19" s="6" customFormat="1" ht="45" x14ac:dyDescent="0.25">
      <c r="A9" s="62">
        <v>4</v>
      </c>
      <c r="B9" s="66" t="s">
        <v>1</v>
      </c>
      <c r="C9" s="68" t="s">
        <v>17</v>
      </c>
      <c r="D9" s="77" t="s">
        <v>18</v>
      </c>
      <c r="E9" s="4"/>
      <c r="F9" s="7"/>
      <c r="G9" s="5" t="s">
        <v>19</v>
      </c>
      <c r="H9" s="60" t="s">
        <v>20</v>
      </c>
      <c r="I9" s="58">
        <v>10000</v>
      </c>
      <c r="J9" s="58">
        <v>2500</v>
      </c>
      <c r="K9" s="50" t="str">
        <f>HYPERLINK(CONCATENATE("http://www.unionmachinery.com/E-mail/liquidations/20210215-mexico/",TEXT(A9,"000"),".jpg"),"Foto 1")</f>
        <v>Foto 1</v>
      </c>
      <c r="L9" s="51"/>
      <c r="M9" s="51"/>
      <c r="N9" s="51"/>
      <c r="O9" s="51"/>
      <c r="P9" s="51"/>
      <c r="Q9" s="51"/>
      <c r="R9" s="51"/>
      <c r="S9" s="51"/>
    </row>
    <row r="10" spans="1:19" s="6" customFormat="1" ht="45" x14ac:dyDescent="0.25">
      <c r="A10" s="65"/>
      <c r="B10" s="67"/>
      <c r="C10" s="69"/>
      <c r="D10" s="78"/>
      <c r="E10" s="4"/>
      <c r="F10" s="7"/>
      <c r="G10" s="5" t="s">
        <v>21</v>
      </c>
      <c r="H10" s="61"/>
      <c r="I10" s="59"/>
      <c r="J10" s="59"/>
      <c r="K10" s="51"/>
      <c r="L10" s="51"/>
      <c r="M10" s="51"/>
      <c r="N10" s="51"/>
      <c r="O10" s="51"/>
      <c r="P10" s="51"/>
      <c r="Q10" s="51"/>
      <c r="R10" s="51"/>
      <c r="S10" s="51"/>
    </row>
    <row r="11" spans="1:19" s="6" customFormat="1" ht="75" x14ac:dyDescent="0.25">
      <c r="A11" s="8">
        <v>5</v>
      </c>
      <c r="B11" s="9" t="s">
        <v>1</v>
      </c>
      <c r="C11" s="5" t="s">
        <v>22</v>
      </c>
      <c r="D11" s="4" t="s">
        <v>23</v>
      </c>
      <c r="E11" s="4" t="s">
        <v>24</v>
      </c>
      <c r="F11" s="7"/>
      <c r="G11" s="5" t="s">
        <v>25</v>
      </c>
      <c r="H11" s="4" t="s">
        <v>26</v>
      </c>
      <c r="I11" s="12">
        <v>500</v>
      </c>
      <c r="J11" s="12">
        <v>150</v>
      </c>
      <c r="K11" s="47" t="str">
        <f>HYPERLINK(CONCATENATE("http://www.unionmachinery.com/E-mail/liquidations/20210215-mexico/",TEXT(A11,"000"),".jpg"),"Foto 1")</f>
        <v>Foto 1</v>
      </c>
      <c r="L11" s="47"/>
      <c r="M11" s="47"/>
      <c r="N11" s="47"/>
      <c r="O11" s="48"/>
      <c r="P11" s="48"/>
      <c r="Q11" s="48"/>
      <c r="R11" s="48"/>
      <c r="S11" s="48"/>
    </row>
    <row r="12" spans="1:19" s="6" customFormat="1" ht="60" x14ac:dyDescent="0.25">
      <c r="A12" s="8">
        <v>6</v>
      </c>
      <c r="B12" s="9" t="s">
        <v>1</v>
      </c>
      <c r="C12" s="5" t="s">
        <v>27</v>
      </c>
      <c r="D12" s="4"/>
      <c r="E12" s="4"/>
      <c r="F12" s="7"/>
      <c r="G12" s="5" t="s">
        <v>25</v>
      </c>
      <c r="H12" s="4" t="s">
        <v>28</v>
      </c>
      <c r="I12" s="12">
        <v>100</v>
      </c>
      <c r="J12" s="12">
        <v>60</v>
      </c>
      <c r="K12" s="47" t="str">
        <f>HYPERLINK(CONCATENATE("http://www.unionmachinery.com/E-mail/liquidations/20210215-mexico/",TEXT(A12,"000"),".jpg"),"Foto 1")</f>
        <v>Foto 1</v>
      </c>
      <c r="L12" s="47"/>
      <c r="M12" s="47"/>
      <c r="N12" s="47"/>
      <c r="O12" s="48"/>
      <c r="P12" s="48"/>
      <c r="Q12" s="48"/>
      <c r="R12" s="48"/>
      <c r="S12" s="48"/>
    </row>
    <row r="13" spans="1:19" s="6" customFormat="1" ht="45" x14ac:dyDescent="0.25">
      <c r="A13" s="8">
        <v>7</v>
      </c>
      <c r="B13" s="9" t="s">
        <v>1146</v>
      </c>
      <c r="C13" s="5" t="s">
        <v>29</v>
      </c>
      <c r="D13" s="4" t="s">
        <v>30</v>
      </c>
      <c r="E13" s="4">
        <v>60453</v>
      </c>
      <c r="F13" s="4">
        <v>19018</v>
      </c>
      <c r="G13" s="5" t="s">
        <v>31</v>
      </c>
      <c r="H13" s="4" t="s">
        <v>32</v>
      </c>
      <c r="I13" s="12">
        <v>1200</v>
      </c>
      <c r="J13" s="12">
        <v>35</v>
      </c>
      <c r="K13" s="47" t="str">
        <f t="shared" ref="K13:K15" si="0">HYPERLINK(CONCATENATE("http://www.unionmachinery.com/E-mail/liquidations/20210215-mexico/",TEXT(A13,"000"),".jpg"),"Foto 1")</f>
        <v>Foto 1</v>
      </c>
      <c r="L13" s="47"/>
      <c r="M13" s="47"/>
      <c r="N13" s="47"/>
      <c r="O13" s="48"/>
      <c r="P13" s="48"/>
      <c r="Q13" s="48"/>
      <c r="R13" s="48"/>
      <c r="S13" s="48"/>
    </row>
    <row r="14" spans="1:19" s="6" customFormat="1" ht="30" x14ac:dyDescent="0.25">
      <c r="A14" s="8">
        <v>8</v>
      </c>
      <c r="B14" s="9" t="s">
        <v>1146</v>
      </c>
      <c r="C14" s="5" t="s">
        <v>33</v>
      </c>
      <c r="D14" s="4" t="s">
        <v>34</v>
      </c>
      <c r="E14" s="4" t="s">
        <v>35</v>
      </c>
      <c r="F14" s="7"/>
      <c r="G14" s="5" t="s">
        <v>36</v>
      </c>
      <c r="H14" s="4" t="s">
        <v>37</v>
      </c>
      <c r="I14" s="12">
        <v>1500</v>
      </c>
      <c r="J14" s="12">
        <v>9</v>
      </c>
      <c r="K14" s="47" t="str">
        <f t="shared" si="0"/>
        <v>Foto 1</v>
      </c>
      <c r="L14" s="47"/>
      <c r="M14" s="47"/>
      <c r="N14" s="47"/>
      <c r="O14" s="48"/>
      <c r="P14" s="48"/>
      <c r="Q14" s="48"/>
      <c r="R14" s="48"/>
      <c r="S14" s="48"/>
    </row>
    <row r="15" spans="1:19" s="6" customFormat="1" ht="45" x14ac:dyDescent="0.25">
      <c r="A15" s="8">
        <v>9</v>
      </c>
      <c r="B15" s="9" t="s">
        <v>1146</v>
      </c>
      <c r="C15" s="5" t="s">
        <v>1217</v>
      </c>
      <c r="D15" s="4" t="s">
        <v>38</v>
      </c>
      <c r="E15" s="4" t="s">
        <v>39</v>
      </c>
      <c r="F15" s="7"/>
      <c r="G15" s="5" t="s">
        <v>40</v>
      </c>
      <c r="H15" s="4" t="s">
        <v>41</v>
      </c>
      <c r="I15" s="12">
        <v>1900</v>
      </c>
      <c r="J15" s="12">
        <v>50</v>
      </c>
      <c r="K15" s="47" t="str">
        <f t="shared" si="0"/>
        <v>Foto 1</v>
      </c>
      <c r="L15" s="47"/>
      <c r="M15" s="47"/>
      <c r="N15" s="47"/>
      <c r="O15" s="48"/>
      <c r="P15" s="48"/>
      <c r="Q15" s="48"/>
      <c r="R15" s="48"/>
      <c r="S15" s="48"/>
    </row>
    <row r="16" spans="1:19" s="6" customFormat="1" x14ac:dyDescent="0.25">
      <c r="A16" s="13" t="s">
        <v>42</v>
      </c>
      <c r="B16" s="9" t="s">
        <v>1146</v>
      </c>
      <c r="C16" s="5" t="s">
        <v>43</v>
      </c>
      <c r="D16" s="4"/>
      <c r="E16" s="4"/>
      <c r="F16" s="7"/>
      <c r="G16" s="5"/>
      <c r="H16" s="4"/>
      <c r="I16" s="12">
        <v>30000</v>
      </c>
      <c r="J16" s="12">
        <v>585</v>
      </c>
      <c r="K16" s="47"/>
      <c r="L16" s="47"/>
      <c r="M16" s="47"/>
      <c r="N16" s="47"/>
      <c r="O16" s="48"/>
      <c r="P16" s="48"/>
      <c r="Q16" s="48"/>
      <c r="R16" s="48"/>
      <c r="S16" s="48"/>
    </row>
    <row r="17" spans="1:19" s="6" customFormat="1" ht="45" x14ac:dyDescent="0.25">
      <c r="A17" s="13" t="s">
        <v>44</v>
      </c>
      <c r="B17" s="9" t="s">
        <v>1146</v>
      </c>
      <c r="C17" s="5" t="s">
        <v>45</v>
      </c>
      <c r="D17" s="4" t="s">
        <v>46</v>
      </c>
      <c r="E17" s="4" t="s">
        <v>47</v>
      </c>
      <c r="F17" s="7"/>
      <c r="G17" s="5" t="s">
        <v>48</v>
      </c>
      <c r="H17" s="4" t="s">
        <v>49</v>
      </c>
      <c r="I17" s="58" t="s">
        <v>1224</v>
      </c>
      <c r="J17" s="58" t="s">
        <v>1224</v>
      </c>
      <c r="K17" s="47" t="str">
        <f>HYPERLINK(CONCATENATE("http://www.unionmachinery.com/E-mail/liquidations/20210215-mexico/010-1.jpg"),"Foto 1")</f>
        <v>Foto 1</v>
      </c>
      <c r="L17" s="47"/>
      <c r="M17" s="47"/>
      <c r="N17" s="47"/>
      <c r="O17" s="48"/>
      <c r="P17" s="48"/>
      <c r="Q17" s="48"/>
      <c r="R17" s="48"/>
      <c r="S17" s="48"/>
    </row>
    <row r="18" spans="1:19" s="6" customFormat="1" ht="75" x14ac:dyDescent="0.25">
      <c r="A18" s="13" t="s">
        <v>50</v>
      </c>
      <c r="B18" s="9" t="s">
        <v>1146</v>
      </c>
      <c r="C18" s="5" t="s">
        <v>51</v>
      </c>
      <c r="D18" s="4" t="s">
        <v>52</v>
      </c>
      <c r="E18" s="4" t="s">
        <v>53</v>
      </c>
      <c r="F18" s="7"/>
      <c r="G18" s="5" t="s">
        <v>54</v>
      </c>
      <c r="H18" s="4" t="s">
        <v>55</v>
      </c>
      <c r="I18" s="70"/>
      <c r="J18" s="72"/>
      <c r="K18" s="47" t="str">
        <f>HYPERLINK(CONCATENATE("http://www.unionmachinery.com/E-mail/liquidations/20210215-mexico/010-2.jpg"),"Foto 1")</f>
        <v>Foto 1</v>
      </c>
      <c r="L18" s="47"/>
      <c r="M18" s="47"/>
      <c r="N18" s="47"/>
      <c r="O18" s="48"/>
      <c r="P18" s="48"/>
      <c r="Q18" s="48"/>
      <c r="R18" s="48"/>
      <c r="S18" s="48"/>
    </row>
    <row r="19" spans="1:19" s="6" customFormat="1" ht="45" x14ac:dyDescent="0.25">
      <c r="A19" s="13" t="s">
        <v>56</v>
      </c>
      <c r="B19" s="9" t="s">
        <v>1146</v>
      </c>
      <c r="C19" s="5" t="s">
        <v>1214</v>
      </c>
      <c r="D19" s="4"/>
      <c r="E19" s="4" t="s">
        <v>57</v>
      </c>
      <c r="F19" s="7"/>
      <c r="G19" s="5" t="s">
        <v>58</v>
      </c>
      <c r="H19" s="4" t="s">
        <v>59</v>
      </c>
      <c r="I19" s="70"/>
      <c r="J19" s="72"/>
      <c r="K19" s="47" t="str">
        <f>HYPERLINK(CONCATENATE("http://www.unionmachinery.com/E-mail/liquidations/20210215-mexico/010-3.jpg"),"Foto 1")</f>
        <v>Foto 1</v>
      </c>
      <c r="L19" s="46"/>
      <c r="M19" s="46"/>
      <c r="N19" s="46"/>
      <c r="O19" s="49"/>
      <c r="P19" s="49"/>
      <c r="Q19" s="49"/>
      <c r="R19" s="49"/>
      <c r="S19" s="49"/>
    </row>
    <row r="20" spans="1:19" s="6" customFormat="1" ht="75" x14ac:dyDescent="0.25">
      <c r="A20" s="13" t="s">
        <v>60</v>
      </c>
      <c r="B20" s="9" t="s">
        <v>1146</v>
      </c>
      <c r="C20" s="5" t="s">
        <v>1218</v>
      </c>
      <c r="D20" s="4"/>
      <c r="E20" s="4" t="s">
        <v>57</v>
      </c>
      <c r="F20" s="7"/>
      <c r="G20" s="26"/>
      <c r="H20" s="4" t="s">
        <v>61</v>
      </c>
      <c r="I20" s="70"/>
      <c r="J20" s="72"/>
      <c r="K20" s="47" t="str">
        <f>HYPERLINK(CONCATENATE("http://www.unionmachinery.com/E-mail/liquidations/20210215-mexico/010-4.jpg"),"Foto 1")</f>
        <v>Foto 1</v>
      </c>
      <c r="L20" s="46"/>
      <c r="M20" s="46"/>
      <c r="N20" s="46"/>
      <c r="O20" s="49"/>
      <c r="P20" s="49"/>
      <c r="Q20" s="49"/>
      <c r="R20" s="49"/>
      <c r="S20" s="49"/>
    </row>
    <row r="21" spans="1:19" s="6" customFormat="1" ht="60" x14ac:dyDescent="0.25">
      <c r="A21" s="13" t="s">
        <v>62</v>
      </c>
      <c r="B21" s="9" t="s">
        <v>1146</v>
      </c>
      <c r="C21" s="5" t="s">
        <v>63</v>
      </c>
      <c r="D21" s="4"/>
      <c r="E21" s="4"/>
      <c r="F21" s="7"/>
      <c r="G21" s="5"/>
      <c r="H21" s="4" t="s">
        <v>64</v>
      </c>
      <c r="I21" s="70"/>
      <c r="J21" s="72"/>
      <c r="K21" s="47" t="str">
        <f>HYPERLINK(CONCATENATE("http://www.unionmachinery.com/E-mail/liquidations/20210215-mexico/010-5.jpg"),"Foto 1")</f>
        <v>Foto 1</v>
      </c>
      <c r="L21" s="46"/>
      <c r="M21" s="46"/>
      <c r="N21" s="46"/>
      <c r="O21" s="49"/>
      <c r="P21" s="49"/>
      <c r="Q21" s="49"/>
      <c r="R21" s="49"/>
      <c r="S21" s="49"/>
    </row>
    <row r="22" spans="1:19" s="6" customFormat="1" ht="60" x14ac:dyDescent="0.25">
      <c r="A22" s="13" t="s">
        <v>65</v>
      </c>
      <c r="B22" s="9" t="s">
        <v>1146</v>
      </c>
      <c r="C22" s="5" t="s">
        <v>66</v>
      </c>
      <c r="D22" s="4"/>
      <c r="E22" s="4"/>
      <c r="F22" s="7"/>
      <c r="G22" s="5" t="s">
        <v>67</v>
      </c>
      <c r="H22" s="4" t="s">
        <v>68</v>
      </c>
      <c r="I22" s="70"/>
      <c r="J22" s="72"/>
      <c r="K22" s="47" t="str">
        <f>HYPERLINK(CONCATENATE("http://www.unionmachinery.com/E-mail/liquidations/20210215-mexico/010-6.jpg"),"Foto 1")</f>
        <v>Foto 1</v>
      </c>
      <c r="L22" s="46"/>
      <c r="M22" s="46"/>
      <c r="N22" s="46"/>
      <c r="O22" s="49"/>
      <c r="P22" s="49"/>
      <c r="Q22" s="49"/>
      <c r="R22" s="49"/>
      <c r="S22" s="49"/>
    </row>
    <row r="23" spans="1:19" s="6" customFormat="1" ht="30" x14ac:dyDescent="0.25">
      <c r="A23" s="13" t="s">
        <v>69</v>
      </c>
      <c r="B23" s="9" t="s">
        <v>1146</v>
      </c>
      <c r="C23" s="5" t="s">
        <v>1172</v>
      </c>
      <c r="D23" s="4"/>
      <c r="E23" s="4"/>
      <c r="F23" s="7"/>
      <c r="G23" s="5"/>
      <c r="H23" s="4" t="s">
        <v>70</v>
      </c>
      <c r="I23" s="70"/>
      <c r="J23" s="72"/>
      <c r="K23" s="47" t="str">
        <f>HYPERLINK(CONCATENATE("http://www.unionmachinery.com/E-mail/liquidations/20210215-mexico/010-7.jpg"),"Foto 1")</f>
        <v>Foto 1</v>
      </c>
      <c r="L23" s="46"/>
      <c r="M23" s="46"/>
      <c r="N23" s="46"/>
      <c r="O23" s="49"/>
      <c r="P23" s="49"/>
      <c r="Q23" s="49"/>
      <c r="R23" s="49"/>
      <c r="S23" s="49"/>
    </row>
    <row r="24" spans="1:19" s="6" customFormat="1" ht="105" x14ac:dyDescent="0.25">
      <c r="A24" s="13" t="s">
        <v>71</v>
      </c>
      <c r="B24" s="9" t="s">
        <v>1147</v>
      </c>
      <c r="C24" s="5" t="s">
        <v>72</v>
      </c>
      <c r="D24" s="4" t="s">
        <v>73</v>
      </c>
      <c r="E24" s="4" t="s">
        <v>74</v>
      </c>
      <c r="F24" s="7"/>
      <c r="G24" s="5" t="s">
        <v>75</v>
      </c>
      <c r="H24" s="4" t="s">
        <v>76</v>
      </c>
      <c r="I24" s="71"/>
      <c r="J24" s="73"/>
      <c r="K24" s="47" t="str">
        <f>HYPERLINK(CONCATENATE("http://www.unionmachinery.com/E-mail/liquidations/20210215-mexico/010-8.jpg"),"Foto 1")</f>
        <v>Foto 1</v>
      </c>
      <c r="L24" s="46"/>
      <c r="M24" s="46"/>
      <c r="N24" s="46"/>
      <c r="O24" s="49"/>
      <c r="P24" s="49"/>
      <c r="Q24" s="49"/>
      <c r="R24" s="49"/>
      <c r="S24" s="49"/>
    </row>
    <row r="25" spans="1:19" s="6" customFormat="1" x14ac:dyDescent="0.25">
      <c r="A25" s="8">
        <v>11</v>
      </c>
      <c r="B25" s="9" t="s">
        <v>1146</v>
      </c>
      <c r="C25" s="5" t="s">
        <v>1173</v>
      </c>
      <c r="D25" s="4"/>
      <c r="E25" s="4"/>
      <c r="F25" s="7"/>
      <c r="G25" s="5"/>
      <c r="H25" s="4" t="s">
        <v>77</v>
      </c>
      <c r="I25" s="12">
        <v>400</v>
      </c>
      <c r="J25" s="12">
        <v>10</v>
      </c>
      <c r="K25" s="47" t="str">
        <f t="shared" ref="K25:K26" si="1">HYPERLINK(CONCATENATE("http://www.unionmachinery.com/E-mail/liquidations/20210215-mexico/",TEXT(A25,"000"),".jpg"),"Foto 1")</f>
        <v>Foto 1</v>
      </c>
      <c r="L25" s="47"/>
      <c r="M25" s="47"/>
      <c r="N25" s="47"/>
      <c r="O25" s="48"/>
      <c r="P25" s="48"/>
      <c r="Q25" s="48"/>
      <c r="R25" s="48"/>
      <c r="S25" s="48"/>
    </row>
    <row r="26" spans="1:19" s="6" customFormat="1" ht="60" x14ac:dyDescent="0.25">
      <c r="A26" s="8">
        <v>12</v>
      </c>
      <c r="B26" s="9" t="s">
        <v>1146</v>
      </c>
      <c r="C26" s="5" t="s">
        <v>1219</v>
      </c>
      <c r="D26" s="4" t="s">
        <v>78</v>
      </c>
      <c r="E26" s="4">
        <v>1984</v>
      </c>
      <c r="F26" s="4" t="s">
        <v>79</v>
      </c>
      <c r="G26" s="5"/>
      <c r="H26" s="4" t="s">
        <v>80</v>
      </c>
      <c r="I26" s="12">
        <v>175</v>
      </c>
      <c r="J26" s="12">
        <v>5</v>
      </c>
      <c r="K26" s="47" t="str">
        <f t="shared" si="1"/>
        <v>Foto 1</v>
      </c>
      <c r="L26" s="47"/>
      <c r="M26" s="47"/>
      <c r="N26" s="47"/>
      <c r="O26" s="48"/>
      <c r="P26" s="48"/>
      <c r="Q26" s="48"/>
      <c r="R26" s="48"/>
      <c r="S26" s="48"/>
    </row>
    <row r="27" spans="1:19" s="6" customFormat="1" ht="45" x14ac:dyDescent="0.25">
      <c r="A27" s="13" t="s">
        <v>81</v>
      </c>
      <c r="B27" s="9" t="s">
        <v>1146</v>
      </c>
      <c r="C27" s="5" t="s">
        <v>1164</v>
      </c>
      <c r="D27" s="4"/>
      <c r="E27" s="4"/>
      <c r="F27" s="7"/>
      <c r="G27" s="5"/>
      <c r="H27" s="4" t="s">
        <v>82</v>
      </c>
      <c r="I27" s="12">
        <v>200</v>
      </c>
      <c r="J27" s="12">
        <v>5</v>
      </c>
      <c r="K27" s="47" t="str">
        <f>HYPERLINK(CONCATENATE("http://www.unionmachinery.com/E-mail/liquidations/20210215-mexico/013-1.jpg"),"Foto 1")</f>
        <v>Foto 1</v>
      </c>
      <c r="L27" s="46"/>
      <c r="M27" s="46"/>
      <c r="N27" s="46"/>
      <c r="O27" s="49"/>
      <c r="P27" s="49"/>
      <c r="Q27" s="49"/>
      <c r="R27" s="49"/>
      <c r="S27" s="49"/>
    </row>
    <row r="28" spans="1:19" s="6" customFormat="1" ht="60" x14ac:dyDescent="0.25">
      <c r="A28" s="13" t="s">
        <v>83</v>
      </c>
      <c r="B28" s="9" t="s">
        <v>1146</v>
      </c>
      <c r="C28" s="5" t="s">
        <v>1165</v>
      </c>
      <c r="D28" s="4" t="s">
        <v>84</v>
      </c>
      <c r="E28" s="4"/>
      <c r="F28" s="7"/>
      <c r="G28" s="5"/>
      <c r="H28" s="4" t="s">
        <v>85</v>
      </c>
      <c r="I28" s="12">
        <v>450</v>
      </c>
      <c r="J28" s="12">
        <v>15</v>
      </c>
      <c r="K28" s="47" t="str">
        <f>HYPERLINK(CONCATENATE("http://www.unionmachinery.com/E-mail/liquidations/20210215-mexico/013-2.jpg"),"Foto 1")</f>
        <v>Foto 1</v>
      </c>
      <c r="L28" s="46"/>
      <c r="M28" s="46"/>
      <c r="N28" s="46"/>
      <c r="O28" s="49"/>
      <c r="P28" s="49"/>
      <c r="Q28" s="49"/>
      <c r="R28" s="49"/>
      <c r="S28" s="49"/>
    </row>
    <row r="29" spans="1:19" s="6" customFormat="1" ht="45" x14ac:dyDescent="0.25">
      <c r="A29" s="13" t="s">
        <v>86</v>
      </c>
      <c r="B29" s="9" t="s">
        <v>1146</v>
      </c>
      <c r="C29" s="5" t="s">
        <v>87</v>
      </c>
      <c r="D29" s="4"/>
      <c r="E29" s="4"/>
      <c r="F29" s="7"/>
      <c r="G29" s="5"/>
      <c r="H29" s="4" t="s">
        <v>88</v>
      </c>
      <c r="I29" s="12">
        <v>50</v>
      </c>
      <c r="J29" s="12">
        <v>40</v>
      </c>
      <c r="K29" s="47" t="str">
        <f>HYPERLINK(CONCATENATE("http://www.unionmachinery.com/E-mail/liquidations/20210215-mexico/013-3.jpg"),"Foto 1")</f>
        <v>Foto 1</v>
      </c>
      <c r="L29" s="46"/>
      <c r="M29" s="46"/>
      <c r="N29" s="46"/>
      <c r="O29" s="49"/>
      <c r="P29" s="49"/>
      <c r="Q29" s="49"/>
      <c r="R29" s="49"/>
      <c r="S29" s="49"/>
    </row>
    <row r="30" spans="1:19" s="6" customFormat="1" ht="45" x14ac:dyDescent="0.25">
      <c r="A30" s="13" t="s">
        <v>89</v>
      </c>
      <c r="B30" s="9" t="s">
        <v>1146</v>
      </c>
      <c r="C30" s="5" t="s">
        <v>90</v>
      </c>
      <c r="D30" s="4"/>
      <c r="E30" s="4"/>
      <c r="F30" s="7"/>
      <c r="G30" s="5"/>
      <c r="H30" s="4"/>
      <c r="I30" s="12">
        <v>15</v>
      </c>
      <c r="J30" s="12">
        <v>5</v>
      </c>
      <c r="K30" s="47" t="str">
        <f t="shared" ref="K30" si="2">HYPERLINK(CONCATENATE("http://www.unionmachinery.com/E-mail/liquidations/20210215-mexico/013-1.jpg"),"Foto 1")</f>
        <v>Foto 1</v>
      </c>
      <c r="L30" s="46"/>
      <c r="M30" s="46"/>
      <c r="N30" s="46"/>
      <c r="O30" s="49"/>
      <c r="P30" s="49"/>
      <c r="Q30" s="49"/>
      <c r="R30" s="49"/>
      <c r="S30" s="49"/>
    </row>
    <row r="31" spans="1:19" s="6" customFormat="1" ht="30" x14ac:dyDescent="0.25">
      <c r="A31" s="8">
        <v>14</v>
      </c>
      <c r="B31" s="9" t="s">
        <v>1147</v>
      </c>
      <c r="C31" s="5" t="s">
        <v>1174</v>
      </c>
      <c r="D31" s="4"/>
      <c r="E31" s="4"/>
      <c r="F31" s="7"/>
      <c r="G31" s="5"/>
      <c r="H31" s="4" t="s">
        <v>91</v>
      </c>
      <c r="I31" s="12">
        <v>450</v>
      </c>
      <c r="J31" s="12">
        <v>10</v>
      </c>
      <c r="K31" s="47" t="str">
        <f t="shared" ref="K31:K40" si="3">HYPERLINK(CONCATENATE("http://www.unionmachinery.com/E-mail/liquidations/20210215-mexico/",TEXT(A31,"000"),".jpg"),"Foto 1")</f>
        <v>Foto 1</v>
      </c>
      <c r="L31" s="47"/>
      <c r="M31" s="47"/>
      <c r="N31" s="47"/>
      <c r="O31" s="48"/>
      <c r="P31" s="48"/>
      <c r="Q31" s="48"/>
      <c r="R31" s="48"/>
      <c r="S31" s="48"/>
    </row>
    <row r="32" spans="1:19" s="6" customFormat="1" ht="60" x14ac:dyDescent="0.25">
      <c r="A32" s="8">
        <v>15</v>
      </c>
      <c r="B32" s="9" t="s">
        <v>1148</v>
      </c>
      <c r="C32" s="5" t="s">
        <v>1296</v>
      </c>
      <c r="D32" s="4"/>
      <c r="E32" s="4"/>
      <c r="F32" s="7"/>
      <c r="G32" s="5"/>
      <c r="H32" s="14" t="s">
        <v>92</v>
      </c>
      <c r="I32" s="12">
        <v>900</v>
      </c>
      <c r="J32" s="12">
        <v>30</v>
      </c>
      <c r="K32" s="48" t="str">
        <f>HYPERLINK(CONCATENATE("http://www.unionmachinery.com/E-mail/liquidations/20210215-mexico/",TEXT(A32,"000"),"-1.jpg"),"Foto 1")</f>
        <v>Foto 1</v>
      </c>
      <c r="L32" s="47" t="str">
        <f>HYPERLINK(CONCATENATE("http://www.unionmachinery.com/E-mail/liquidations/20210215-mexico/",TEXT(A32,"000"),"-2.jpg"),"Foto 2")</f>
        <v>Foto 2</v>
      </c>
      <c r="M32" s="48" t="str">
        <f>HYPERLINK(CONCATENATE("http://www.unionmachinery.com/E-mail/liquidations/20210215-mexico/",TEXT(A32,"000"),"-3.jpg"),"Foto 3")</f>
        <v>Foto 3</v>
      </c>
      <c r="N32" s="48" t="str">
        <f>HYPERLINK(CONCATENATE("http://www.unionmachinery.com/E-mail/liquidations/20210215-mexico/",TEXT(A32,"000"),"-4.jpg"),"Foto 4")</f>
        <v>Foto 4</v>
      </c>
      <c r="O32" s="48" t="str">
        <f>HYPERLINK(CONCATENATE("http://www.unionmachinery.com/E-mail/liquidations/20210215-mexico/",TEXT(A32,"000"),"-5.jpg"),"Foto 5")</f>
        <v>Foto 5</v>
      </c>
      <c r="P32" s="48"/>
      <c r="Q32" s="48"/>
      <c r="R32" s="48"/>
      <c r="S32" s="48"/>
    </row>
    <row r="33" spans="1:19" s="6" customFormat="1" ht="30" x14ac:dyDescent="0.25">
      <c r="A33" s="8">
        <v>16</v>
      </c>
      <c r="B33" s="9" t="s">
        <v>1147</v>
      </c>
      <c r="C33" s="5" t="s">
        <v>1175</v>
      </c>
      <c r="D33" s="4"/>
      <c r="E33" s="4"/>
      <c r="F33" s="7"/>
      <c r="G33" s="5"/>
      <c r="H33" s="14" t="s">
        <v>92</v>
      </c>
      <c r="I33" s="12">
        <v>800</v>
      </c>
      <c r="J33" s="12">
        <v>20</v>
      </c>
      <c r="K33" s="47" t="str">
        <f t="shared" si="3"/>
        <v>Foto 1</v>
      </c>
      <c r="L33" s="47"/>
      <c r="M33" s="47"/>
      <c r="N33" s="47"/>
      <c r="O33" s="48"/>
      <c r="P33" s="48"/>
      <c r="Q33" s="48"/>
      <c r="R33" s="48"/>
      <c r="S33" s="48"/>
    </row>
    <row r="34" spans="1:19" s="6" customFormat="1" ht="45" x14ac:dyDescent="0.25">
      <c r="A34" s="8">
        <v>17</v>
      </c>
      <c r="B34" s="9" t="s">
        <v>1147</v>
      </c>
      <c r="C34" s="5" t="s">
        <v>1220</v>
      </c>
      <c r="D34" s="4" t="s">
        <v>93</v>
      </c>
      <c r="E34" s="4">
        <v>1321755</v>
      </c>
      <c r="F34" s="7"/>
      <c r="G34" s="5"/>
      <c r="H34" s="4" t="s">
        <v>94</v>
      </c>
      <c r="I34" s="12">
        <v>800</v>
      </c>
      <c r="J34" s="12">
        <v>30</v>
      </c>
      <c r="K34" s="47" t="str">
        <f t="shared" si="3"/>
        <v>Foto 1</v>
      </c>
      <c r="L34" s="47"/>
      <c r="M34" s="47"/>
      <c r="N34" s="47"/>
      <c r="O34" s="48"/>
      <c r="P34" s="48"/>
      <c r="Q34" s="48"/>
      <c r="R34" s="48"/>
      <c r="S34" s="48"/>
    </row>
    <row r="35" spans="1:19" s="6" customFormat="1" ht="45" x14ac:dyDescent="0.25">
      <c r="A35" s="8">
        <v>18</v>
      </c>
      <c r="B35" s="9" t="s">
        <v>95</v>
      </c>
      <c r="C35" s="9" t="s">
        <v>96</v>
      </c>
      <c r="D35" s="4"/>
      <c r="E35" s="4"/>
      <c r="F35" s="7"/>
      <c r="G35" s="5" t="s">
        <v>97</v>
      </c>
      <c r="H35" s="4" t="s">
        <v>98</v>
      </c>
      <c r="I35" s="12">
        <v>1500</v>
      </c>
      <c r="J35" s="12">
        <v>30</v>
      </c>
      <c r="K35" s="47" t="str">
        <f t="shared" si="3"/>
        <v>Foto 1</v>
      </c>
      <c r="L35" s="47"/>
      <c r="M35" s="47"/>
      <c r="N35" s="47"/>
      <c r="O35" s="48"/>
      <c r="P35" s="48"/>
      <c r="Q35" s="48"/>
      <c r="R35" s="48"/>
      <c r="S35" s="48"/>
    </row>
    <row r="36" spans="1:19" s="6" customFormat="1" ht="105" x14ac:dyDescent="0.25">
      <c r="A36" s="8">
        <v>19</v>
      </c>
      <c r="B36" s="9" t="s">
        <v>1146</v>
      </c>
      <c r="C36" s="5" t="s">
        <v>1199</v>
      </c>
      <c r="D36" s="4" t="s">
        <v>99</v>
      </c>
      <c r="E36" s="4" t="s">
        <v>100</v>
      </c>
      <c r="F36" s="4" t="s">
        <v>101</v>
      </c>
      <c r="G36" s="5" t="s">
        <v>102</v>
      </c>
      <c r="H36" s="4" t="s">
        <v>103</v>
      </c>
      <c r="I36" s="12">
        <v>2500</v>
      </c>
      <c r="J36" s="12">
        <v>90</v>
      </c>
      <c r="K36" s="47" t="str">
        <f t="shared" si="3"/>
        <v>Foto 1</v>
      </c>
      <c r="L36" s="47"/>
      <c r="M36" s="47"/>
      <c r="N36" s="47"/>
      <c r="O36" s="48"/>
      <c r="P36" s="48"/>
      <c r="Q36" s="48"/>
      <c r="R36" s="48"/>
      <c r="S36" s="48"/>
    </row>
    <row r="37" spans="1:19" s="6" customFormat="1" ht="30" x14ac:dyDescent="0.25">
      <c r="A37" s="8">
        <v>20</v>
      </c>
      <c r="B37" s="9" t="s">
        <v>1146</v>
      </c>
      <c r="C37" s="5" t="s">
        <v>1221</v>
      </c>
      <c r="D37" s="4" t="s">
        <v>104</v>
      </c>
      <c r="E37" s="4" t="s">
        <v>105</v>
      </c>
      <c r="F37" s="7"/>
      <c r="G37" s="5"/>
      <c r="H37" s="4" t="s">
        <v>106</v>
      </c>
      <c r="I37" s="12">
        <v>200</v>
      </c>
      <c r="J37" s="12">
        <v>30</v>
      </c>
      <c r="K37" s="47" t="str">
        <f t="shared" si="3"/>
        <v>Foto 1</v>
      </c>
      <c r="L37" s="47"/>
      <c r="M37" s="47"/>
      <c r="N37" s="47"/>
      <c r="O37" s="48"/>
      <c r="P37" s="48"/>
      <c r="Q37" s="48"/>
      <c r="R37" s="48"/>
      <c r="S37" s="48"/>
    </row>
    <row r="38" spans="1:19" s="6" customFormat="1" ht="30" x14ac:dyDescent="0.25">
      <c r="A38" s="8">
        <v>21</v>
      </c>
      <c r="B38" s="9" t="s">
        <v>1146</v>
      </c>
      <c r="C38" s="5" t="s">
        <v>107</v>
      </c>
      <c r="D38" s="4" t="s">
        <v>108</v>
      </c>
      <c r="E38" s="4" t="s">
        <v>109</v>
      </c>
      <c r="F38" s="7"/>
      <c r="G38" s="5"/>
      <c r="H38" s="4" t="s">
        <v>110</v>
      </c>
      <c r="I38" s="12">
        <v>250</v>
      </c>
      <c r="J38" s="12">
        <v>30</v>
      </c>
      <c r="K38" s="47" t="str">
        <f t="shared" si="3"/>
        <v>Foto 1</v>
      </c>
      <c r="L38" s="47"/>
      <c r="M38" s="47"/>
      <c r="N38" s="47"/>
      <c r="O38" s="48"/>
      <c r="P38" s="48"/>
      <c r="Q38" s="48"/>
      <c r="R38" s="48"/>
      <c r="S38" s="48"/>
    </row>
    <row r="39" spans="1:19" s="6" customFormat="1" ht="30" x14ac:dyDescent="0.25">
      <c r="A39" s="8">
        <v>22</v>
      </c>
      <c r="B39" s="9" t="s">
        <v>1146</v>
      </c>
      <c r="C39" s="5" t="s">
        <v>1222</v>
      </c>
      <c r="D39" s="4" t="s">
        <v>111</v>
      </c>
      <c r="E39" s="4" t="s">
        <v>112</v>
      </c>
      <c r="F39" s="7"/>
      <c r="G39" s="5" t="s">
        <v>113</v>
      </c>
      <c r="H39" s="4" t="s">
        <v>114</v>
      </c>
      <c r="I39" s="12">
        <v>300</v>
      </c>
      <c r="J39" s="12">
        <v>20</v>
      </c>
      <c r="K39" s="47" t="str">
        <f t="shared" si="3"/>
        <v>Foto 1</v>
      </c>
      <c r="L39" s="47"/>
      <c r="M39" s="47"/>
      <c r="N39" s="47"/>
      <c r="O39" s="48"/>
      <c r="P39" s="48"/>
      <c r="Q39" s="48"/>
      <c r="R39" s="48"/>
      <c r="S39" s="48"/>
    </row>
    <row r="40" spans="1:19" s="6" customFormat="1" ht="30" x14ac:dyDescent="0.25">
      <c r="A40" s="8">
        <v>23</v>
      </c>
      <c r="B40" s="9" t="s">
        <v>115</v>
      </c>
      <c r="C40" s="5" t="s">
        <v>1223</v>
      </c>
      <c r="D40" s="4" t="s">
        <v>116</v>
      </c>
      <c r="E40" s="4">
        <v>445715</v>
      </c>
      <c r="F40" s="7"/>
      <c r="G40" s="5"/>
      <c r="H40" s="4" t="s">
        <v>117</v>
      </c>
      <c r="I40" s="12">
        <v>50</v>
      </c>
      <c r="J40" s="12">
        <v>30</v>
      </c>
      <c r="K40" s="47" t="str">
        <f t="shared" si="3"/>
        <v>Foto 1</v>
      </c>
      <c r="L40" s="47"/>
      <c r="M40" s="47"/>
      <c r="N40" s="47"/>
      <c r="O40" s="48"/>
      <c r="P40" s="48"/>
      <c r="Q40" s="48"/>
      <c r="R40" s="48"/>
      <c r="S40" s="48"/>
    </row>
    <row r="41" spans="1:19" s="6" customFormat="1" ht="105" x14ac:dyDescent="0.25">
      <c r="A41" s="62">
        <v>24</v>
      </c>
      <c r="B41" s="9" t="s">
        <v>1152</v>
      </c>
      <c r="C41" s="5" t="s">
        <v>1200</v>
      </c>
      <c r="D41" s="4" t="s">
        <v>99</v>
      </c>
      <c r="E41" s="4" t="s">
        <v>100</v>
      </c>
      <c r="F41" s="4">
        <v>35802</v>
      </c>
      <c r="G41" s="60" t="s">
        <v>118</v>
      </c>
      <c r="H41" s="60" t="s">
        <v>103</v>
      </c>
      <c r="I41" s="58">
        <v>4500</v>
      </c>
      <c r="J41" s="58">
        <v>350</v>
      </c>
      <c r="K41" s="51"/>
      <c r="L41" s="51"/>
      <c r="M41" s="51"/>
      <c r="N41" s="51"/>
      <c r="O41" s="51"/>
      <c r="P41" s="51"/>
      <c r="Q41" s="51"/>
      <c r="R41" s="51"/>
      <c r="S41" s="51"/>
    </row>
    <row r="42" spans="1:19" s="6" customFormat="1" x14ac:dyDescent="0.25">
      <c r="A42" s="63"/>
      <c r="B42" s="9" t="s">
        <v>1152</v>
      </c>
      <c r="C42" s="9" t="s">
        <v>119</v>
      </c>
      <c r="D42" s="4"/>
      <c r="E42" s="4"/>
      <c r="F42" s="4"/>
      <c r="G42" s="61"/>
      <c r="H42" s="61"/>
      <c r="I42" s="59"/>
      <c r="J42" s="59"/>
      <c r="K42" s="51"/>
      <c r="L42" s="51"/>
      <c r="M42" s="51"/>
      <c r="N42" s="51"/>
      <c r="O42" s="51"/>
      <c r="P42" s="51"/>
      <c r="Q42" s="51"/>
      <c r="R42" s="51"/>
      <c r="S42" s="51"/>
    </row>
    <row r="43" spans="1:19" s="6" customFormat="1" ht="45" x14ac:dyDescent="0.25">
      <c r="A43" s="8">
        <v>25</v>
      </c>
      <c r="B43" s="9" t="s">
        <v>1152</v>
      </c>
      <c r="C43" s="9" t="s">
        <v>120</v>
      </c>
      <c r="D43" s="4" t="s">
        <v>121</v>
      </c>
      <c r="E43" s="4" t="s">
        <v>122</v>
      </c>
      <c r="F43" s="4">
        <v>439</v>
      </c>
      <c r="G43" s="5" t="s">
        <v>123</v>
      </c>
      <c r="H43" s="4"/>
      <c r="I43" s="12">
        <v>350</v>
      </c>
      <c r="J43" s="12">
        <v>12</v>
      </c>
      <c r="K43" s="47" t="str">
        <f t="shared" ref="K43:K65" si="4">HYPERLINK(CONCATENATE("http://www.unionmachinery.com/E-mail/liquidations/20210215-mexico/",TEXT(A43,"000"),".jpg"),"Foto 1")</f>
        <v>Foto 1</v>
      </c>
      <c r="L43" s="47"/>
      <c r="M43" s="47"/>
      <c r="N43" s="47"/>
      <c r="O43" s="48"/>
      <c r="P43" s="48"/>
      <c r="Q43" s="48"/>
      <c r="R43" s="48"/>
      <c r="S43" s="48"/>
    </row>
    <row r="44" spans="1:19" s="6" customFormat="1" ht="105" x14ac:dyDescent="0.25">
      <c r="A44" s="8">
        <v>26</v>
      </c>
      <c r="B44" s="9" t="s">
        <v>1152</v>
      </c>
      <c r="C44" s="9" t="s">
        <v>1201</v>
      </c>
      <c r="D44" s="4"/>
      <c r="E44" s="4"/>
      <c r="F44" s="7"/>
      <c r="G44" s="5" t="s">
        <v>124</v>
      </c>
      <c r="H44" s="4" t="s">
        <v>125</v>
      </c>
      <c r="I44" s="12">
        <v>30000</v>
      </c>
      <c r="J44" s="12">
        <v>320</v>
      </c>
      <c r="K44" s="47" t="str">
        <f t="shared" si="4"/>
        <v>Foto 1</v>
      </c>
      <c r="L44" s="47"/>
      <c r="M44" s="47"/>
      <c r="N44" s="47"/>
      <c r="O44" s="48"/>
      <c r="P44" s="48"/>
      <c r="Q44" s="48"/>
      <c r="R44" s="48"/>
      <c r="S44" s="48"/>
    </row>
    <row r="45" spans="1:19" s="6" customFormat="1" ht="45" x14ac:dyDescent="0.25">
      <c r="A45" s="8">
        <v>27</v>
      </c>
      <c r="B45" s="9" t="s">
        <v>1152</v>
      </c>
      <c r="C45" s="5" t="s">
        <v>1297</v>
      </c>
      <c r="D45" s="4"/>
      <c r="E45" s="4"/>
      <c r="F45" s="7"/>
      <c r="G45" s="5" t="s">
        <v>126</v>
      </c>
      <c r="H45" s="4" t="s">
        <v>127</v>
      </c>
      <c r="I45" s="12">
        <v>1500</v>
      </c>
      <c r="J45" s="12">
        <v>20</v>
      </c>
      <c r="K45" s="47" t="str">
        <f t="shared" si="4"/>
        <v>Foto 1</v>
      </c>
      <c r="L45" s="47"/>
      <c r="M45" s="47"/>
      <c r="N45" s="47"/>
      <c r="O45" s="48"/>
      <c r="P45" s="48"/>
      <c r="Q45" s="48"/>
      <c r="R45" s="48"/>
      <c r="S45" s="48"/>
    </row>
    <row r="46" spans="1:19" s="6" customFormat="1" ht="30" x14ac:dyDescent="0.25">
      <c r="A46" s="8">
        <v>28</v>
      </c>
      <c r="B46" s="9" t="s">
        <v>1152</v>
      </c>
      <c r="C46" s="5" t="s">
        <v>128</v>
      </c>
      <c r="D46" s="4" t="s">
        <v>129</v>
      </c>
      <c r="E46" s="15"/>
      <c r="F46" s="7"/>
      <c r="G46" s="5"/>
      <c r="H46" s="4" t="s">
        <v>130</v>
      </c>
      <c r="I46" s="12">
        <v>250</v>
      </c>
      <c r="J46" s="12">
        <v>30</v>
      </c>
      <c r="K46" s="47" t="str">
        <f t="shared" si="4"/>
        <v>Foto 1</v>
      </c>
      <c r="L46" s="47"/>
      <c r="M46" s="47"/>
      <c r="N46" s="47"/>
      <c r="O46" s="48"/>
      <c r="P46" s="48"/>
      <c r="Q46" s="48"/>
      <c r="R46" s="48"/>
      <c r="S46" s="48"/>
    </row>
    <row r="47" spans="1:19" s="6" customFormat="1" ht="60" x14ac:dyDescent="0.25">
      <c r="A47" s="8">
        <v>29</v>
      </c>
      <c r="B47" s="9" t="s">
        <v>1146</v>
      </c>
      <c r="C47" s="5" t="s">
        <v>1202</v>
      </c>
      <c r="D47" s="4"/>
      <c r="E47" s="4" t="s">
        <v>131</v>
      </c>
      <c r="F47" s="7"/>
      <c r="G47" s="5" t="s">
        <v>132</v>
      </c>
      <c r="H47" s="4" t="s">
        <v>133</v>
      </c>
      <c r="I47" s="12">
        <v>1500</v>
      </c>
      <c r="J47" s="12">
        <v>50</v>
      </c>
      <c r="K47" s="47" t="str">
        <f t="shared" si="4"/>
        <v>Foto 1</v>
      </c>
      <c r="L47" s="47"/>
      <c r="M47" s="47"/>
      <c r="N47" s="47"/>
      <c r="O47" s="48"/>
      <c r="P47" s="48"/>
      <c r="Q47" s="48"/>
      <c r="R47" s="48"/>
      <c r="S47" s="48"/>
    </row>
    <row r="48" spans="1:19" s="6" customFormat="1" x14ac:dyDescent="0.25">
      <c r="A48" s="8">
        <v>30</v>
      </c>
      <c r="B48" s="9" t="s">
        <v>1146</v>
      </c>
      <c r="C48" s="5" t="s">
        <v>1225</v>
      </c>
      <c r="D48" s="4" t="s">
        <v>134</v>
      </c>
      <c r="E48" s="4" t="s">
        <v>135</v>
      </c>
      <c r="F48" s="7"/>
      <c r="G48" s="5" t="s">
        <v>136</v>
      </c>
      <c r="H48" s="4" t="s">
        <v>137</v>
      </c>
      <c r="I48" s="12">
        <v>125</v>
      </c>
      <c r="J48" s="12">
        <v>5</v>
      </c>
      <c r="K48" s="47" t="str">
        <f t="shared" si="4"/>
        <v>Foto 1</v>
      </c>
      <c r="L48" s="47"/>
      <c r="M48" s="47"/>
      <c r="N48" s="47"/>
      <c r="O48" s="48"/>
      <c r="P48" s="48"/>
      <c r="Q48" s="48"/>
      <c r="R48" s="48"/>
      <c r="S48" s="48"/>
    </row>
    <row r="49" spans="1:19" s="6" customFormat="1" ht="30" x14ac:dyDescent="0.25">
      <c r="A49" s="8">
        <v>31</v>
      </c>
      <c r="B49" s="9" t="s">
        <v>138</v>
      </c>
      <c r="C49" s="5" t="s">
        <v>1371</v>
      </c>
      <c r="D49" s="4" t="s">
        <v>38</v>
      </c>
      <c r="E49" s="4" t="s">
        <v>139</v>
      </c>
      <c r="F49" s="7"/>
      <c r="G49" s="5" t="s">
        <v>140</v>
      </c>
      <c r="H49" s="4"/>
      <c r="I49" s="12">
        <v>1500</v>
      </c>
      <c r="J49" s="12">
        <v>70</v>
      </c>
      <c r="K49" s="47" t="str">
        <f t="shared" si="4"/>
        <v>Foto 1</v>
      </c>
      <c r="L49" s="47"/>
      <c r="M49" s="47"/>
      <c r="N49" s="47"/>
      <c r="O49" s="48"/>
      <c r="P49" s="48"/>
      <c r="Q49" s="48"/>
      <c r="R49" s="48"/>
      <c r="S49" s="48"/>
    </row>
    <row r="50" spans="1:19" s="6" customFormat="1" ht="30" x14ac:dyDescent="0.25">
      <c r="A50" s="8">
        <v>32</v>
      </c>
      <c r="B50" s="9" t="s">
        <v>138</v>
      </c>
      <c r="C50" s="5" t="s">
        <v>1226</v>
      </c>
      <c r="D50" s="4" t="s">
        <v>141</v>
      </c>
      <c r="E50" s="4" t="s">
        <v>1334</v>
      </c>
      <c r="F50" s="4" t="s">
        <v>142</v>
      </c>
      <c r="G50" s="5" t="s">
        <v>40</v>
      </c>
      <c r="H50" s="4" t="s">
        <v>143</v>
      </c>
      <c r="I50" s="12">
        <v>225</v>
      </c>
      <c r="J50" s="12">
        <v>5</v>
      </c>
      <c r="K50" s="47" t="str">
        <f t="shared" si="4"/>
        <v>Foto 1</v>
      </c>
      <c r="L50" s="47"/>
      <c r="M50" s="47"/>
      <c r="N50" s="47"/>
      <c r="O50" s="48"/>
      <c r="P50" s="48"/>
      <c r="Q50" s="48"/>
      <c r="R50" s="48"/>
      <c r="S50" s="48"/>
    </row>
    <row r="51" spans="1:19" s="6" customFormat="1" ht="30" x14ac:dyDescent="0.25">
      <c r="A51" s="8">
        <v>33</v>
      </c>
      <c r="B51" s="9" t="s">
        <v>144</v>
      </c>
      <c r="C51" s="5" t="s">
        <v>1227</v>
      </c>
      <c r="D51" s="4" t="s">
        <v>145</v>
      </c>
      <c r="E51" s="4" t="s">
        <v>146</v>
      </c>
      <c r="F51" s="4">
        <v>328613</v>
      </c>
      <c r="G51" s="5" t="s">
        <v>147</v>
      </c>
      <c r="H51" s="4" t="s">
        <v>148</v>
      </c>
      <c r="I51" s="12">
        <v>225</v>
      </c>
      <c r="J51" s="12">
        <v>5</v>
      </c>
      <c r="K51" s="47" t="str">
        <f t="shared" si="4"/>
        <v>Foto 1</v>
      </c>
      <c r="L51" s="47"/>
      <c r="M51" s="47"/>
      <c r="N51" s="47"/>
      <c r="O51" s="48"/>
      <c r="P51" s="48"/>
      <c r="Q51" s="48"/>
      <c r="R51" s="48"/>
      <c r="S51" s="48"/>
    </row>
    <row r="52" spans="1:19" s="6" customFormat="1" x14ac:dyDescent="0.25">
      <c r="A52" s="8">
        <v>34</v>
      </c>
      <c r="B52" s="9" t="s">
        <v>1146</v>
      </c>
      <c r="C52" s="5" t="s">
        <v>149</v>
      </c>
      <c r="D52" s="4" t="s">
        <v>150</v>
      </c>
      <c r="E52" s="4"/>
      <c r="F52" s="4"/>
      <c r="G52" s="5"/>
      <c r="H52" s="4" t="s">
        <v>151</v>
      </c>
      <c r="I52" s="12">
        <v>500</v>
      </c>
      <c r="J52" s="12">
        <v>10</v>
      </c>
      <c r="K52" s="47" t="str">
        <f t="shared" si="4"/>
        <v>Foto 1</v>
      </c>
      <c r="L52" s="47"/>
      <c r="M52" s="47"/>
      <c r="N52" s="47"/>
      <c r="O52" s="48"/>
      <c r="P52" s="48"/>
      <c r="Q52" s="48"/>
      <c r="R52" s="48"/>
      <c r="S52" s="48"/>
    </row>
    <row r="53" spans="1:19" s="6" customFormat="1" x14ac:dyDescent="0.25">
      <c r="A53" s="8">
        <v>35</v>
      </c>
      <c r="B53" s="9" t="s">
        <v>152</v>
      </c>
      <c r="C53" s="5" t="s">
        <v>1228</v>
      </c>
      <c r="D53" s="4" t="s">
        <v>153</v>
      </c>
      <c r="E53" s="4" t="s">
        <v>154</v>
      </c>
      <c r="F53" s="4"/>
      <c r="G53" s="5" t="s">
        <v>147</v>
      </c>
      <c r="H53" s="4" t="s">
        <v>155</v>
      </c>
      <c r="I53" s="12">
        <v>150</v>
      </c>
      <c r="J53" s="12">
        <v>5</v>
      </c>
      <c r="K53" s="47" t="str">
        <f t="shared" si="4"/>
        <v>Foto 1</v>
      </c>
      <c r="L53" s="47"/>
      <c r="M53" s="47"/>
      <c r="N53" s="47"/>
      <c r="O53" s="48"/>
      <c r="P53" s="48"/>
      <c r="Q53" s="48"/>
      <c r="R53" s="48"/>
      <c r="S53" s="48"/>
    </row>
    <row r="54" spans="1:19" s="6" customFormat="1" ht="75" x14ac:dyDescent="0.25">
      <c r="A54" s="8">
        <v>36</v>
      </c>
      <c r="B54" s="9" t="s">
        <v>1149</v>
      </c>
      <c r="C54" s="5" t="s">
        <v>156</v>
      </c>
      <c r="D54" s="4" t="s">
        <v>157</v>
      </c>
      <c r="E54" s="4" t="s">
        <v>158</v>
      </c>
      <c r="F54" s="4">
        <v>410104890</v>
      </c>
      <c r="G54" s="5" t="s">
        <v>159</v>
      </c>
      <c r="H54" s="4" t="s">
        <v>160</v>
      </c>
      <c r="I54" s="12">
        <v>500</v>
      </c>
      <c r="J54" s="12">
        <v>15</v>
      </c>
      <c r="K54" s="47" t="str">
        <f>HYPERLINK(CONCATENATE("http://www.unionmachinery.com/E-mail/liquidations/20210215-mexico/",TEXT(A54,"000"),"-1.jpg"),"Foto 1")</f>
        <v>Foto 1</v>
      </c>
      <c r="L54" s="47" t="str">
        <f>HYPERLINK(CONCATENATE("http://www.unionmachinery.com/E-mail/liquidations/20210215-mexico/",TEXT(A54,"000"),"-2.jpg"),"Foto 2")</f>
        <v>Foto 2</v>
      </c>
      <c r="M54" s="47"/>
      <c r="N54" s="47"/>
      <c r="O54" s="48"/>
      <c r="P54" s="48"/>
      <c r="Q54" s="48"/>
      <c r="R54" s="48"/>
      <c r="S54" s="48"/>
    </row>
    <row r="55" spans="1:19" s="6" customFormat="1" ht="120" x14ac:dyDescent="0.25">
      <c r="A55" s="8">
        <v>37</v>
      </c>
      <c r="B55" s="9" t="s">
        <v>161</v>
      </c>
      <c r="C55" s="5" t="s">
        <v>162</v>
      </c>
      <c r="D55" s="4" t="s">
        <v>163</v>
      </c>
      <c r="E55" s="4" t="s">
        <v>164</v>
      </c>
      <c r="F55" s="4"/>
      <c r="G55" s="5" t="s">
        <v>165</v>
      </c>
      <c r="H55" s="4" t="s">
        <v>166</v>
      </c>
      <c r="I55" s="12">
        <v>11000</v>
      </c>
      <c r="J55" s="12">
        <v>235</v>
      </c>
      <c r="K55" s="47" t="str">
        <f t="shared" si="4"/>
        <v>Foto 1</v>
      </c>
      <c r="L55" s="47"/>
      <c r="M55" s="47"/>
      <c r="N55" s="47"/>
      <c r="O55" s="48"/>
      <c r="P55" s="48"/>
      <c r="Q55" s="48"/>
      <c r="R55" s="48"/>
      <c r="S55" s="48"/>
    </row>
    <row r="56" spans="1:19" s="6" customFormat="1" ht="60" x14ac:dyDescent="0.25">
      <c r="A56" s="8">
        <v>38</v>
      </c>
      <c r="B56" s="9" t="s">
        <v>167</v>
      </c>
      <c r="C56" s="5" t="s">
        <v>168</v>
      </c>
      <c r="D56" s="4" t="s">
        <v>169</v>
      </c>
      <c r="E56" s="4" t="s">
        <v>170</v>
      </c>
      <c r="F56" s="4">
        <v>631</v>
      </c>
      <c r="G56" s="5" t="s">
        <v>171</v>
      </c>
      <c r="H56" s="4" t="s">
        <v>172</v>
      </c>
      <c r="I56" s="12">
        <v>1500</v>
      </c>
      <c r="J56" s="12">
        <v>40</v>
      </c>
      <c r="K56" s="47" t="str">
        <f t="shared" si="4"/>
        <v>Foto 1</v>
      </c>
      <c r="L56" s="47"/>
      <c r="M56" s="47"/>
      <c r="N56" s="47"/>
      <c r="O56" s="48"/>
      <c r="P56" s="48"/>
      <c r="Q56" s="48"/>
      <c r="R56" s="48"/>
      <c r="S56" s="48"/>
    </row>
    <row r="57" spans="1:19" s="6" customFormat="1" ht="105" x14ac:dyDescent="0.25">
      <c r="A57" s="8">
        <v>39</v>
      </c>
      <c r="B57" s="9" t="s">
        <v>95</v>
      </c>
      <c r="C57" s="9" t="s">
        <v>173</v>
      </c>
      <c r="D57" s="4" t="s">
        <v>18</v>
      </c>
      <c r="E57" s="4"/>
      <c r="F57" s="7"/>
      <c r="G57" s="5" t="s">
        <v>19</v>
      </c>
      <c r="H57" s="4" t="s">
        <v>20</v>
      </c>
      <c r="I57" s="12">
        <v>10000</v>
      </c>
      <c r="J57" s="12">
        <v>1500</v>
      </c>
      <c r="K57" s="47" t="str">
        <f t="shared" si="4"/>
        <v>Foto 1</v>
      </c>
      <c r="L57" s="47"/>
      <c r="M57" s="47"/>
      <c r="N57" s="47"/>
      <c r="O57" s="48"/>
      <c r="P57" s="48"/>
      <c r="Q57" s="48"/>
      <c r="R57" s="48"/>
      <c r="S57" s="48"/>
    </row>
    <row r="58" spans="1:19" s="6" customFormat="1" ht="45" x14ac:dyDescent="0.25">
      <c r="A58" s="8">
        <v>40</v>
      </c>
      <c r="B58" s="9" t="s">
        <v>95</v>
      </c>
      <c r="C58" s="9" t="s">
        <v>174</v>
      </c>
      <c r="D58" s="4"/>
      <c r="E58" s="4"/>
      <c r="F58" s="7"/>
      <c r="G58" s="5" t="s">
        <v>36</v>
      </c>
      <c r="H58" s="16" t="s">
        <v>175</v>
      </c>
      <c r="I58" s="12">
        <v>2750</v>
      </c>
      <c r="J58" s="12">
        <v>65</v>
      </c>
      <c r="K58" s="47" t="str">
        <f t="shared" si="4"/>
        <v>Foto 1</v>
      </c>
      <c r="L58" s="47"/>
      <c r="M58" s="47"/>
      <c r="N58" s="47"/>
      <c r="O58" s="48"/>
      <c r="P58" s="48"/>
      <c r="Q58" s="48"/>
      <c r="R58" s="48"/>
      <c r="S58" s="48"/>
    </row>
    <row r="59" spans="1:19" s="6" customFormat="1" ht="60" x14ac:dyDescent="0.25">
      <c r="A59" s="8">
        <v>41</v>
      </c>
      <c r="B59" s="9" t="s">
        <v>95</v>
      </c>
      <c r="C59" s="9" t="s">
        <v>1176</v>
      </c>
      <c r="D59" s="4" t="s">
        <v>150</v>
      </c>
      <c r="E59" s="15"/>
      <c r="F59" s="7"/>
      <c r="G59" s="5"/>
      <c r="H59" s="4" t="s">
        <v>176</v>
      </c>
      <c r="I59" s="12">
        <v>350</v>
      </c>
      <c r="J59" s="12">
        <v>200</v>
      </c>
      <c r="K59" s="47" t="str">
        <f>HYPERLINK(CONCATENATE("http://www.unionmachinery.com/E-mail/liquidations/20210215-mexico/",TEXT(A59,"000"),"-1.jpg"),"Foto 1")</f>
        <v>Foto 1</v>
      </c>
      <c r="L59" s="47" t="str">
        <f>HYPERLINK(CONCATENATE("http://www.unionmachinery.com/E-mail/liquidations/20210215-mexico/",TEXT(A59,"000"),"-2.jpg"),"Foto 2")</f>
        <v>Foto 2</v>
      </c>
      <c r="M59" s="47"/>
      <c r="N59" s="47"/>
      <c r="O59" s="48"/>
      <c r="P59" s="48"/>
      <c r="Q59" s="48"/>
      <c r="R59" s="48"/>
      <c r="S59" s="48"/>
    </row>
    <row r="60" spans="1:19" s="6" customFormat="1" ht="105" x14ac:dyDescent="0.25">
      <c r="A60" s="8">
        <v>42</v>
      </c>
      <c r="B60" s="9" t="s">
        <v>95</v>
      </c>
      <c r="C60" s="9" t="s">
        <v>1177</v>
      </c>
      <c r="D60" s="4"/>
      <c r="E60" s="4"/>
      <c r="F60" s="7"/>
      <c r="G60" s="5" t="s">
        <v>177</v>
      </c>
      <c r="H60" s="4" t="s">
        <v>178</v>
      </c>
      <c r="I60" s="12">
        <v>2750</v>
      </c>
      <c r="J60" s="12">
        <v>65</v>
      </c>
      <c r="K60" s="47" t="str">
        <f t="shared" si="4"/>
        <v>Foto 1</v>
      </c>
      <c r="L60" s="47"/>
      <c r="M60" s="47"/>
      <c r="N60" s="47"/>
      <c r="O60" s="48"/>
      <c r="P60" s="48"/>
      <c r="Q60" s="48"/>
      <c r="R60" s="48"/>
      <c r="S60" s="48"/>
    </row>
    <row r="61" spans="1:19" s="6" customFormat="1" ht="30" x14ac:dyDescent="0.25">
      <c r="A61" s="8">
        <v>43</v>
      </c>
      <c r="B61" s="9" t="s">
        <v>95</v>
      </c>
      <c r="C61" s="9" t="s">
        <v>179</v>
      </c>
      <c r="D61" s="4" t="s">
        <v>180</v>
      </c>
      <c r="E61" s="4" t="s">
        <v>181</v>
      </c>
      <c r="F61" s="4" t="s">
        <v>182</v>
      </c>
      <c r="G61" s="5" t="s">
        <v>183</v>
      </c>
      <c r="H61" s="4" t="s">
        <v>184</v>
      </c>
      <c r="I61" s="12">
        <v>1450</v>
      </c>
      <c r="J61" s="12">
        <v>12</v>
      </c>
      <c r="K61" s="47" t="str">
        <f t="shared" si="4"/>
        <v>Foto 1</v>
      </c>
      <c r="L61" s="47"/>
      <c r="M61" s="47"/>
      <c r="N61" s="47"/>
      <c r="O61" s="48"/>
      <c r="P61" s="48"/>
      <c r="Q61" s="48"/>
      <c r="R61" s="48"/>
      <c r="S61" s="48"/>
    </row>
    <row r="62" spans="1:19" s="6" customFormat="1" ht="45" x14ac:dyDescent="0.25">
      <c r="A62" s="8">
        <v>44</v>
      </c>
      <c r="B62" s="9" t="s">
        <v>95</v>
      </c>
      <c r="C62" s="9" t="s">
        <v>185</v>
      </c>
      <c r="D62" s="4"/>
      <c r="E62" s="4"/>
      <c r="F62" s="4"/>
      <c r="G62" s="5"/>
      <c r="H62" s="4" t="s">
        <v>186</v>
      </c>
      <c r="I62" s="12">
        <v>500</v>
      </c>
      <c r="J62" s="12">
        <v>190</v>
      </c>
      <c r="K62" s="47" t="str">
        <f t="shared" si="4"/>
        <v>Foto 1</v>
      </c>
      <c r="L62" s="47"/>
      <c r="M62" s="47"/>
      <c r="N62" s="47"/>
      <c r="O62" s="48"/>
      <c r="P62" s="48"/>
      <c r="Q62" s="48"/>
      <c r="R62" s="48"/>
      <c r="S62" s="48"/>
    </row>
    <row r="63" spans="1:19" s="6" customFormat="1" ht="75" x14ac:dyDescent="0.25">
      <c r="A63" s="8">
        <v>45</v>
      </c>
      <c r="B63" s="9" t="s">
        <v>95</v>
      </c>
      <c r="C63" s="9" t="s">
        <v>1229</v>
      </c>
      <c r="D63" s="4"/>
      <c r="E63" s="4"/>
      <c r="F63" s="4"/>
      <c r="G63" s="5" t="s">
        <v>187</v>
      </c>
      <c r="H63" s="4" t="s">
        <v>188</v>
      </c>
      <c r="I63" s="12">
        <v>3000</v>
      </c>
      <c r="J63" s="12">
        <v>260</v>
      </c>
      <c r="K63" s="47" t="str">
        <f t="shared" si="4"/>
        <v>Foto 1</v>
      </c>
      <c r="L63" s="47"/>
      <c r="M63" s="47"/>
      <c r="N63" s="47"/>
      <c r="O63" s="48"/>
      <c r="P63" s="48"/>
      <c r="Q63" s="48"/>
      <c r="R63" s="48"/>
      <c r="S63" s="48"/>
    </row>
    <row r="64" spans="1:19" s="6" customFormat="1" ht="60" x14ac:dyDescent="0.25">
      <c r="A64" s="8">
        <v>46</v>
      </c>
      <c r="B64" s="9" t="s">
        <v>189</v>
      </c>
      <c r="C64" s="9" t="s">
        <v>190</v>
      </c>
      <c r="D64" s="4"/>
      <c r="E64" s="4"/>
      <c r="F64" s="4"/>
      <c r="G64" s="5" t="s">
        <v>191</v>
      </c>
      <c r="H64" s="4" t="s">
        <v>192</v>
      </c>
      <c r="I64" s="12">
        <v>500</v>
      </c>
      <c r="J64" s="12">
        <v>15</v>
      </c>
      <c r="K64" s="47" t="str">
        <f t="shared" si="4"/>
        <v>Foto 1</v>
      </c>
      <c r="L64" s="47"/>
      <c r="M64" s="47"/>
      <c r="N64" s="47"/>
      <c r="O64" s="48"/>
      <c r="P64" s="48"/>
      <c r="Q64" s="48"/>
      <c r="R64" s="48"/>
      <c r="S64" s="48"/>
    </row>
    <row r="65" spans="1:19" s="6" customFormat="1" ht="60" x14ac:dyDescent="0.25">
      <c r="A65" s="8">
        <v>47</v>
      </c>
      <c r="B65" s="9" t="s">
        <v>95</v>
      </c>
      <c r="C65" s="9" t="s">
        <v>1203</v>
      </c>
      <c r="D65" s="4"/>
      <c r="E65" s="4"/>
      <c r="F65" s="4"/>
      <c r="G65" s="5" t="s">
        <v>187</v>
      </c>
      <c r="H65" s="4" t="s">
        <v>193</v>
      </c>
      <c r="I65" s="12">
        <v>2700</v>
      </c>
      <c r="J65" s="12">
        <v>200</v>
      </c>
      <c r="K65" s="47" t="str">
        <f t="shared" si="4"/>
        <v>Foto 1</v>
      </c>
      <c r="L65" s="47"/>
      <c r="M65" s="47"/>
      <c r="N65" s="47"/>
      <c r="O65" s="48"/>
      <c r="P65" s="48"/>
      <c r="Q65" s="48"/>
      <c r="R65" s="48"/>
      <c r="S65" s="48"/>
    </row>
    <row r="66" spans="1:19" s="6" customFormat="1" ht="45" x14ac:dyDescent="0.25">
      <c r="A66" s="8" t="s">
        <v>194</v>
      </c>
      <c r="B66" s="9" t="s">
        <v>95</v>
      </c>
      <c r="C66" s="9" t="s">
        <v>195</v>
      </c>
      <c r="D66" s="4" t="s">
        <v>196</v>
      </c>
      <c r="E66" s="4" t="s">
        <v>197</v>
      </c>
      <c r="F66" s="4" t="s">
        <v>198</v>
      </c>
      <c r="G66" s="5" t="s">
        <v>199</v>
      </c>
      <c r="H66" s="4" t="s">
        <v>200</v>
      </c>
      <c r="I66" s="12">
        <v>4000</v>
      </c>
      <c r="J66" s="12">
        <v>200</v>
      </c>
      <c r="K66" s="47" t="str">
        <f>HYPERLINK(CONCATENATE("http://www.unionmachinery.com/E-mail/liquidations/20210215-mexico/048-1.jpg"),"Foto 1")</f>
        <v>Foto 1</v>
      </c>
      <c r="L66" s="46"/>
      <c r="M66" s="46"/>
      <c r="N66" s="46"/>
      <c r="O66" s="49"/>
      <c r="P66" s="49"/>
      <c r="Q66" s="49"/>
      <c r="R66" s="49"/>
      <c r="S66" s="49"/>
    </row>
    <row r="67" spans="1:19" s="6" customFormat="1" ht="30" x14ac:dyDescent="0.25">
      <c r="A67" s="8" t="s">
        <v>201</v>
      </c>
      <c r="B67" s="9" t="s">
        <v>95</v>
      </c>
      <c r="C67" s="9" t="s">
        <v>202</v>
      </c>
      <c r="D67" s="4" t="s">
        <v>1154</v>
      </c>
      <c r="E67" s="4" t="s">
        <v>203</v>
      </c>
      <c r="F67" s="4" t="s">
        <v>204</v>
      </c>
      <c r="G67" s="5" t="s">
        <v>205</v>
      </c>
      <c r="H67" s="4" t="s">
        <v>206</v>
      </c>
      <c r="I67" s="12">
        <v>300</v>
      </c>
      <c r="J67" s="12">
        <v>25</v>
      </c>
      <c r="K67" s="47" t="str">
        <f>HYPERLINK(CONCATENATE("http://www.unionmachinery.com/E-mail/liquidations/20210215-mexico/048-2.jpg"),"Foto 1")</f>
        <v>Foto 1</v>
      </c>
      <c r="L67" s="46"/>
      <c r="M67" s="46"/>
      <c r="N67" s="46"/>
      <c r="O67" s="49"/>
      <c r="P67" s="49"/>
      <c r="Q67" s="49"/>
      <c r="R67" s="49"/>
      <c r="S67" s="49"/>
    </row>
    <row r="68" spans="1:19" s="6" customFormat="1" ht="30" x14ac:dyDescent="0.25">
      <c r="A68" s="8" t="s">
        <v>207</v>
      </c>
      <c r="B68" s="9" t="s">
        <v>95</v>
      </c>
      <c r="C68" s="9" t="s">
        <v>208</v>
      </c>
      <c r="D68" s="4" t="s">
        <v>1154</v>
      </c>
      <c r="E68" s="4" t="s">
        <v>203</v>
      </c>
      <c r="F68" s="4" t="s">
        <v>209</v>
      </c>
      <c r="G68" s="5" t="s">
        <v>205</v>
      </c>
      <c r="H68" s="4" t="s">
        <v>210</v>
      </c>
      <c r="I68" s="12">
        <v>150</v>
      </c>
      <c r="J68" s="12">
        <v>5</v>
      </c>
      <c r="K68" s="47" t="str">
        <f>HYPERLINK(CONCATENATE("http://www.unionmachinery.com/E-mail/liquidations/20210215-mexico/048-3.jpg"),"Foto 1")</f>
        <v>Foto 1</v>
      </c>
      <c r="L68" s="46"/>
      <c r="M68" s="46"/>
      <c r="N68" s="46"/>
      <c r="O68" s="49"/>
      <c r="P68" s="49"/>
      <c r="Q68" s="49"/>
      <c r="R68" s="49"/>
      <c r="S68" s="49"/>
    </row>
    <row r="69" spans="1:19" s="6" customFormat="1" ht="45" x14ac:dyDescent="0.25">
      <c r="A69" s="8" t="s">
        <v>211</v>
      </c>
      <c r="B69" s="9" t="s">
        <v>95</v>
      </c>
      <c r="C69" s="9" t="s">
        <v>1230</v>
      </c>
      <c r="D69" s="4"/>
      <c r="E69" s="4"/>
      <c r="F69" s="7"/>
      <c r="G69" s="5"/>
      <c r="H69" s="4" t="s">
        <v>212</v>
      </c>
      <c r="I69" s="12">
        <v>300</v>
      </c>
      <c r="J69" s="12">
        <v>25</v>
      </c>
      <c r="K69" s="47" t="str">
        <f>HYPERLINK(CONCATENATE("http://www.unionmachinery.com/E-mail/liquidations/20210215-mexico/048-4.jpg"),"Foto 1")</f>
        <v>Foto 1</v>
      </c>
      <c r="L69" s="46"/>
      <c r="M69" s="46"/>
      <c r="N69" s="46"/>
      <c r="O69" s="49"/>
      <c r="P69" s="49"/>
      <c r="Q69" s="49"/>
      <c r="R69" s="49"/>
      <c r="S69" s="49"/>
    </row>
    <row r="70" spans="1:19" s="6" customFormat="1" ht="30" x14ac:dyDescent="0.25">
      <c r="A70" s="8" t="s">
        <v>213</v>
      </c>
      <c r="B70" s="9" t="s">
        <v>95</v>
      </c>
      <c r="C70" s="9" t="s">
        <v>1231</v>
      </c>
      <c r="D70" s="4"/>
      <c r="E70" s="4"/>
      <c r="F70" s="7"/>
      <c r="G70" s="5"/>
      <c r="H70" s="4" t="s">
        <v>214</v>
      </c>
      <c r="I70" s="12">
        <v>150</v>
      </c>
      <c r="J70" s="12">
        <v>25</v>
      </c>
      <c r="K70" s="47" t="str">
        <f>HYPERLINK(CONCATENATE("http://www.unionmachinery.com/E-mail/liquidations/20210215-mexico/048-5.jpg"),"Foto 1")</f>
        <v>Foto 1</v>
      </c>
      <c r="L70" s="46"/>
      <c r="M70" s="46"/>
      <c r="N70" s="46"/>
      <c r="O70" s="49"/>
      <c r="P70" s="49"/>
      <c r="Q70" s="49"/>
      <c r="R70" s="49"/>
      <c r="S70" s="49"/>
    </row>
    <row r="71" spans="1:19" s="6" customFormat="1" x14ac:dyDescent="0.25">
      <c r="A71" s="8" t="s">
        <v>215</v>
      </c>
      <c r="B71" s="9" t="s">
        <v>95</v>
      </c>
      <c r="C71" s="9" t="s">
        <v>216</v>
      </c>
      <c r="D71" s="4"/>
      <c r="E71" s="4"/>
      <c r="F71" s="7"/>
      <c r="G71" s="5"/>
      <c r="H71" s="4" t="s">
        <v>217</v>
      </c>
      <c r="I71" s="12">
        <v>75</v>
      </c>
      <c r="J71" s="12">
        <v>5</v>
      </c>
      <c r="K71" s="47" t="str">
        <f>HYPERLINK(CONCATENATE("http://www.unionmachinery.com/E-mail/liquidations/20210215-mexico/048-6a.jpg"),"Foto 1")</f>
        <v>Foto 1</v>
      </c>
      <c r="L71" s="47" t="str">
        <f>HYPERLINK(CONCATENATE("http://www.unionmachinery.com/E-mail/liquidations/20210215-mexico/048-6b.jpg"),"Foto 2")</f>
        <v>Foto 2</v>
      </c>
      <c r="M71" s="46"/>
      <c r="N71" s="46"/>
      <c r="O71" s="49"/>
      <c r="P71" s="49"/>
      <c r="Q71" s="49"/>
      <c r="R71" s="49"/>
      <c r="S71" s="49"/>
    </row>
    <row r="72" spans="1:19" s="6" customFormat="1" ht="30" x14ac:dyDescent="0.25">
      <c r="A72" s="8">
        <v>49</v>
      </c>
      <c r="B72" s="9" t="s">
        <v>115</v>
      </c>
      <c r="C72" s="5" t="s">
        <v>1232</v>
      </c>
      <c r="D72" s="4" t="s">
        <v>116</v>
      </c>
      <c r="E72" s="4">
        <v>445715</v>
      </c>
      <c r="F72" s="7"/>
      <c r="G72" s="5"/>
      <c r="H72" s="4" t="s">
        <v>219</v>
      </c>
      <c r="I72" s="12">
        <v>50</v>
      </c>
      <c r="J72" s="12">
        <v>25</v>
      </c>
      <c r="K72" s="47" t="str">
        <f t="shared" ref="K72:K102" si="5">HYPERLINK(CONCATENATE("http://www.unionmachinery.com/E-mail/liquidations/20210215-mexico/",TEXT(A72,"000"),".jpg"),"Foto 1")</f>
        <v>Foto 1</v>
      </c>
      <c r="L72" s="47"/>
      <c r="M72" s="47"/>
      <c r="N72" s="47"/>
      <c r="O72" s="48"/>
      <c r="P72" s="48"/>
      <c r="Q72" s="48"/>
      <c r="R72" s="48"/>
      <c r="S72" s="48"/>
    </row>
    <row r="73" spans="1:19" s="6" customFormat="1" ht="45" x14ac:dyDescent="0.25">
      <c r="A73" s="8">
        <v>50</v>
      </c>
      <c r="B73" s="9" t="s">
        <v>95</v>
      </c>
      <c r="C73" s="9" t="s">
        <v>220</v>
      </c>
      <c r="D73" s="4"/>
      <c r="E73" s="4"/>
      <c r="F73" s="7"/>
      <c r="G73" s="5" t="s">
        <v>221</v>
      </c>
      <c r="H73" s="4" t="s">
        <v>222</v>
      </c>
      <c r="I73" s="12">
        <v>1900</v>
      </c>
      <c r="J73" s="12">
        <v>15</v>
      </c>
      <c r="K73" s="47" t="str">
        <f t="shared" si="5"/>
        <v>Foto 1</v>
      </c>
      <c r="L73" s="47"/>
      <c r="M73" s="47"/>
      <c r="N73" s="47"/>
      <c r="O73" s="48"/>
      <c r="P73" s="48"/>
      <c r="Q73" s="48"/>
      <c r="R73" s="48"/>
      <c r="S73" s="48"/>
    </row>
    <row r="74" spans="1:19" s="6" customFormat="1" ht="45" x14ac:dyDescent="0.25">
      <c r="A74" s="8">
        <v>51</v>
      </c>
      <c r="B74" s="9" t="s">
        <v>95</v>
      </c>
      <c r="C74" s="9" t="s">
        <v>223</v>
      </c>
      <c r="D74" s="4"/>
      <c r="E74" s="4"/>
      <c r="F74" s="7"/>
      <c r="G74" s="5" t="s">
        <v>224</v>
      </c>
      <c r="H74" s="4" t="s">
        <v>225</v>
      </c>
      <c r="I74" s="12">
        <v>1900</v>
      </c>
      <c r="J74" s="12">
        <v>15</v>
      </c>
      <c r="K74" s="47" t="str">
        <f t="shared" si="5"/>
        <v>Foto 1</v>
      </c>
      <c r="L74" s="47"/>
      <c r="M74" s="47"/>
      <c r="N74" s="47"/>
      <c r="O74" s="48"/>
      <c r="P74" s="48"/>
      <c r="Q74" s="48"/>
      <c r="R74" s="48"/>
      <c r="S74" s="48"/>
    </row>
    <row r="75" spans="1:19" s="6" customFormat="1" ht="120" x14ac:dyDescent="0.25">
      <c r="A75" s="8">
        <v>52</v>
      </c>
      <c r="B75" s="9" t="s">
        <v>144</v>
      </c>
      <c r="C75" s="9" t="s">
        <v>226</v>
      </c>
      <c r="D75" s="4" t="s">
        <v>227</v>
      </c>
      <c r="E75" s="4" t="s">
        <v>228</v>
      </c>
      <c r="F75" s="7"/>
      <c r="G75" s="5" t="s">
        <v>229</v>
      </c>
      <c r="H75" s="4" t="s">
        <v>230</v>
      </c>
      <c r="I75" s="12">
        <v>33000</v>
      </c>
      <c r="J75" s="12">
        <v>1400</v>
      </c>
      <c r="K75" s="47" t="str">
        <f t="shared" si="5"/>
        <v>Foto 1</v>
      </c>
      <c r="L75" s="47"/>
      <c r="M75" s="47"/>
      <c r="N75" s="47"/>
      <c r="O75" s="48"/>
      <c r="P75" s="48"/>
      <c r="Q75" s="48"/>
      <c r="R75" s="48"/>
      <c r="S75" s="48"/>
    </row>
    <row r="76" spans="1:19" s="6" customFormat="1" ht="45" x14ac:dyDescent="0.25">
      <c r="A76" s="8">
        <v>53</v>
      </c>
      <c r="B76" s="9" t="s">
        <v>144</v>
      </c>
      <c r="C76" s="9" t="s">
        <v>231</v>
      </c>
      <c r="D76" s="4"/>
      <c r="E76" s="4" t="s">
        <v>232</v>
      </c>
      <c r="F76" s="7"/>
      <c r="G76" s="5" t="s">
        <v>233</v>
      </c>
      <c r="H76" s="4" t="s">
        <v>234</v>
      </c>
      <c r="I76" s="12">
        <v>8500</v>
      </c>
      <c r="J76" s="12">
        <v>400</v>
      </c>
      <c r="K76" s="47" t="str">
        <f t="shared" si="5"/>
        <v>Foto 1</v>
      </c>
      <c r="L76" s="47"/>
      <c r="M76" s="47"/>
      <c r="N76" s="47"/>
      <c r="O76" s="48"/>
      <c r="P76" s="48"/>
      <c r="Q76" s="48"/>
      <c r="R76" s="48"/>
      <c r="S76" s="48"/>
    </row>
    <row r="77" spans="1:19" s="6" customFormat="1" ht="60" x14ac:dyDescent="0.25">
      <c r="A77" s="8">
        <v>54</v>
      </c>
      <c r="B77" s="9" t="s">
        <v>144</v>
      </c>
      <c r="C77" s="9" t="s">
        <v>235</v>
      </c>
      <c r="D77" s="4" t="s">
        <v>236</v>
      </c>
      <c r="E77" s="4" t="s">
        <v>237</v>
      </c>
      <c r="F77" s="4">
        <v>189433</v>
      </c>
      <c r="G77" s="5" t="s">
        <v>238</v>
      </c>
      <c r="H77" s="4" t="s">
        <v>239</v>
      </c>
      <c r="I77" s="12">
        <v>4500</v>
      </c>
      <c r="J77" s="12">
        <v>125</v>
      </c>
      <c r="K77" s="47" t="str">
        <f t="shared" si="5"/>
        <v>Foto 1</v>
      </c>
      <c r="L77" s="47"/>
      <c r="M77" s="47"/>
      <c r="N77" s="47"/>
      <c r="O77" s="48"/>
      <c r="P77" s="48"/>
      <c r="Q77" s="48"/>
      <c r="R77" s="48"/>
      <c r="S77" s="48"/>
    </row>
    <row r="78" spans="1:19" s="6" customFormat="1" ht="60" x14ac:dyDescent="0.25">
      <c r="A78" s="8">
        <v>55</v>
      </c>
      <c r="B78" s="9" t="s">
        <v>240</v>
      </c>
      <c r="C78" s="5" t="s">
        <v>241</v>
      </c>
      <c r="D78" s="4"/>
      <c r="E78" s="4"/>
      <c r="F78" s="8"/>
      <c r="G78" s="5"/>
      <c r="H78" s="4" t="s">
        <v>242</v>
      </c>
      <c r="I78" s="12">
        <v>75</v>
      </c>
      <c r="J78" s="12">
        <v>15</v>
      </c>
      <c r="K78" s="47" t="str">
        <f t="shared" si="5"/>
        <v>Foto 1</v>
      </c>
      <c r="L78" s="47"/>
      <c r="M78" s="47"/>
      <c r="N78" s="47"/>
      <c r="O78" s="48"/>
      <c r="P78" s="48"/>
      <c r="Q78" s="48"/>
      <c r="R78" s="48"/>
      <c r="S78" s="48"/>
    </row>
    <row r="79" spans="1:19" s="6" customFormat="1" ht="45" x14ac:dyDescent="0.25">
      <c r="A79" s="8">
        <v>56</v>
      </c>
      <c r="B79" s="9" t="s">
        <v>144</v>
      </c>
      <c r="C79" s="9" t="s">
        <v>243</v>
      </c>
      <c r="D79" s="4"/>
      <c r="E79" s="4"/>
      <c r="F79" s="7"/>
      <c r="G79" s="5" t="s">
        <v>244</v>
      </c>
      <c r="H79" s="4" t="s">
        <v>245</v>
      </c>
      <c r="I79" s="12">
        <v>40</v>
      </c>
      <c r="J79" s="12">
        <v>50</v>
      </c>
      <c r="K79" s="47" t="str">
        <f t="shared" si="5"/>
        <v>Foto 1</v>
      </c>
      <c r="L79" s="47"/>
      <c r="M79" s="47"/>
      <c r="N79" s="47"/>
      <c r="O79" s="48"/>
      <c r="P79" s="48"/>
      <c r="Q79" s="48"/>
      <c r="R79" s="48"/>
      <c r="S79" s="48"/>
    </row>
    <row r="80" spans="1:19" s="6" customFormat="1" ht="30" x14ac:dyDescent="0.25">
      <c r="A80" s="8">
        <v>57</v>
      </c>
      <c r="B80" s="9" t="s">
        <v>144</v>
      </c>
      <c r="C80" s="5" t="s">
        <v>1233</v>
      </c>
      <c r="D80" s="4" t="s">
        <v>247</v>
      </c>
      <c r="E80" s="4" t="s">
        <v>248</v>
      </c>
      <c r="F80" s="4" t="s">
        <v>246</v>
      </c>
      <c r="G80" s="5" t="s">
        <v>40</v>
      </c>
      <c r="H80" s="4" t="s">
        <v>249</v>
      </c>
      <c r="I80" s="12">
        <v>300</v>
      </c>
      <c r="J80" s="12">
        <v>10</v>
      </c>
      <c r="K80" s="47" t="str">
        <f t="shared" si="5"/>
        <v>Foto 1</v>
      </c>
      <c r="L80" s="47"/>
      <c r="M80" s="47"/>
      <c r="N80" s="47"/>
      <c r="O80" s="48"/>
      <c r="P80" s="48"/>
      <c r="Q80" s="48"/>
      <c r="R80" s="48"/>
      <c r="S80" s="48"/>
    </row>
    <row r="81" spans="1:19" s="6" customFormat="1" ht="90" x14ac:dyDescent="0.25">
      <c r="A81" s="8">
        <v>58</v>
      </c>
      <c r="B81" s="9" t="s">
        <v>144</v>
      </c>
      <c r="C81" s="9" t="s">
        <v>1234</v>
      </c>
      <c r="D81" s="4" t="s">
        <v>250</v>
      </c>
      <c r="E81" s="4">
        <v>20</v>
      </c>
      <c r="F81" s="4" t="s">
        <v>251</v>
      </c>
      <c r="G81" s="5" t="s">
        <v>244</v>
      </c>
      <c r="H81" s="4" t="s">
        <v>252</v>
      </c>
      <c r="I81" s="12">
        <v>10000</v>
      </c>
      <c r="J81" s="12">
        <v>900</v>
      </c>
      <c r="K81" s="47" t="str">
        <f t="shared" si="5"/>
        <v>Foto 1</v>
      </c>
      <c r="L81" s="47"/>
      <c r="M81" s="47"/>
      <c r="N81" s="47"/>
      <c r="O81" s="48"/>
      <c r="P81" s="48"/>
      <c r="Q81" s="48"/>
      <c r="R81" s="48"/>
      <c r="S81" s="48"/>
    </row>
    <row r="82" spans="1:19" s="6" customFormat="1" ht="30" x14ac:dyDescent="0.25">
      <c r="A82" s="8">
        <v>59</v>
      </c>
      <c r="B82" s="9" t="s">
        <v>144</v>
      </c>
      <c r="C82" s="9" t="s">
        <v>1235</v>
      </c>
      <c r="D82" s="4" t="s">
        <v>253</v>
      </c>
      <c r="E82" s="4"/>
      <c r="F82" s="7"/>
      <c r="G82" s="5" t="s">
        <v>40</v>
      </c>
      <c r="H82" s="4" t="s">
        <v>254</v>
      </c>
      <c r="I82" s="12">
        <v>500</v>
      </c>
      <c r="J82" s="12">
        <v>20</v>
      </c>
      <c r="K82" s="47" t="str">
        <f t="shared" si="5"/>
        <v>Foto 1</v>
      </c>
      <c r="L82" s="47"/>
      <c r="M82" s="47"/>
      <c r="N82" s="47"/>
      <c r="O82" s="48"/>
      <c r="P82" s="48"/>
      <c r="Q82" s="48"/>
      <c r="R82" s="48"/>
      <c r="S82" s="48"/>
    </row>
    <row r="83" spans="1:19" s="6" customFormat="1" ht="30" x14ac:dyDescent="0.25">
      <c r="A83" s="8">
        <v>60</v>
      </c>
      <c r="B83" s="9" t="s">
        <v>144</v>
      </c>
      <c r="C83" s="5" t="s">
        <v>1236</v>
      </c>
      <c r="D83" s="4" t="s">
        <v>255</v>
      </c>
      <c r="E83" s="4" t="s">
        <v>256</v>
      </c>
      <c r="F83" s="4">
        <v>12553</v>
      </c>
      <c r="G83" s="5" t="s">
        <v>257</v>
      </c>
      <c r="H83" s="4" t="s">
        <v>258</v>
      </c>
      <c r="I83" s="12">
        <v>750</v>
      </c>
      <c r="J83" s="12">
        <v>15</v>
      </c>
      <c r="K83" s="47" t="str">
        <f t="shared" si="5"/>
        <v>Foto 1</v>
      </c>
      <c r="L83" s="47"/>
      <c r="M83" s="47"/>
      <c r="N83" s="47"/>
      <c r="O83" s="48"/>
      <c r="P83" s="48"/>
      <c r="Q83" s="48"/>
      <c r="R83" s="48"/>
      <c r="S83" s="48"/>
    </row>
    <row r="84" spans="1:19" s="6" customFormat="1" ht="30" x14ac:dyDescent="0.25">
      <c r="A84" s="8">
        <v>61</v>
      </c>
      <c r="B84" s="9" t="s">
        <v>144</v>
      </c>
      <c r="C84" s="5" t="s">
        <v>1237</v>
      </c>
      <c r="D84" s="4" t="s">
        <v>259</v>
      </c>
      <c r="E84" s="4" t="s">
        <v>260</v>
      </c>
      <c r="F84" s="4"/>
      <c r="G84" s="5" t="s">
        <v>261</v>
      </c>
      <c r="H84" s="4" t="s">
        <v>262</v>
      </c>
      <c r="I84" s="12">
        <v>300</v>
      </c>
      <c r="J84" s="12">
        <v>12</v>
      </c>
      <c r="K84" s="47" t="str">
        <f t="shared" si="5"/>
        <v>Foto 1</v>
      </c>
      <c r="L84" s="47"/>
      <c r="M84" s="47"/>
      <c r="N84" s="47"/>
      <c r="O84" s="48"/>
      <c r="P84" s="48"/>
      <c r="Q84" s="48"/>
      <c r="R84" s="48"/>
      <c r="S84" s="48"/>
    </row>
    <row r="85" spans="1:19" s="6" customFormat="1" ht="30" x14ac:dyDescent="0.25">
      <c r="A85" s="8">
        <v>62</v>
      </c>
      <c r="B85" s="9" t="s">
        <v>144</v>
      </c>
      <c r="C85" s="5" t="s">
        <v>263</v>
      </c>
      <c r="D85" s="4" t="s">
        <v>264</v>
      </c>
      <c r="E85" s="4" t="s">
        <v>265</v>
      </c>
      <c r="F85" s="4">
        <v>112162488</v>
      </c>
      <c r="G85" s="5" t="s">
        <v>266</v>
      </c>
      <c r="H85" s="4" t="s">
        <v>267</v>
      </c>
      <c r="I85" s="12">
        <v>200</v>
      </c>
      <c r="J85" s="12">
        <v>10</v>
      </c>
      <c r="K85" s="47" t="str">
        <f t="shared" si="5"/>
        <v>Foto 1</v>
      </c>
      <c r="L85" s="47"/>
      <c r="M85" s="47"/>
      <c r="N85" s="47"/>
      <c r="O85" s="48"/>
      <c r="P85" s="48"/>
      <c r="Q85" s="48"/>
      <c r="R85" s="48"/>
      <c r="S85" s="48"/>
    </row>
    <row r="86" spans="1:19" s="6" customFormat="1" ht="60" x14ac:dyDescent="0.25">
      <c r="A86" s="8">
        <v>63</v>
      </c>
      <c r="B86" s="9" t="s">
        <v>144</v>
      </c>
      <c r="C86" s="5" t="s">
        <v>1238</v>
      </c>
      <c r="D86" s="4" t="s">
        <v>268</v>
      </c>
      <c r="E86" s="4" t="s">
        <v>269</v>
      </c>
      <c r="F86" s="4" t="s">
        <v>270</v>
      </c>
      <c r="G86" s="5" t="s">
        <v>271</v>
      </c>
      <c r="H86" s="4" t="s">
        <v>272</v>
      </c>
      <c r="I86" s="12">
        <v>1500</v>
      </c>
      <c r="J86" s="12">
        <v>30</v>
      </c>
      <c r="K86" s="47" t="str">
        <f t="shared" si="5"/>
        <v>Foto 1</v>
      </c>
      <c r="L86" s="47"/>
      <c r="M86" s="47"/>
      <c r="N86" s="47"/>
      <c r="O86" s="48"/>
      <c r="P86" s="48"/>
      <c r="Q86" s="48"/>
      <c r="R86" s="48"/>
      <c r="S86" s="48"/>
    </row>
    <row r="87" spans="1:19" s="6" customFormat="1" ht="45" x14ac:dyDescent="0.25">
      <c r="A87" s="8">
        <v>64</v>
      </c>
      <c r="B87" s="9" t="s">
        <v>95</v>
      </c>
      <c r="C87" s="9" t="s">
        <v>1239</v>
      </c>
      <c r="D87" s="4" t="s">
        <v>273</v>
      </c>
      <c r="E87" s="4" t="s">
        <v>274</v>
      </c>
      <c r="F87" s="4" t="s">
        <v>275</v>
      </c>
      <c r="G87" s="5" t="s">
        <v>276</v>
      </c>
      <c r="H87" s="4" t="s">
        <v>277</v>
      </c>
      <c r="I87" s="12">
        <v>150</v>
      </c>
      <c r="J87" s="12">
        <v>12</v>
      </c>
      <c r="K87" s="47" t="str">
        <f t="shared" si="5"/>
        <v>Foto 1</v>
      </c>
      <c r="L87" s="47"/>
      <c r="M87" s="47"/>
      <c r="N87" s="47"/>
      <c r="O87" s="48"/>
      <c r="P87" s="48"/>
      <c r="Q87" s="48"/>
      <c r="R87" s="48"/>
      <c r="S87" s="48"/>
    </row>
    <row r="88" spans="1:19" s="6" customFormat="1" ht="45" x14ac:dyDescent="0.25">
      <c r="A88" s="8">
        <v>65</v>
      </c>
      <c r="B88" s="9" t="s">
        <v>144</v>
      </c>
      <c r="C88" s="5" t="s">
        <v>278</v>
      </c>
      <c r="D88" s="4" t="s">
        <v>279</v>
      </c>
      <c r="E88" s="4" t="s">
        <v>280</v>
      </c>
      <c r="F88" s="4" t="s">
        <v>281</v>
      </c>
      <c r="G88" s="5" t="s">
        <v>282</v>
      </c>
      <c r="H88" s="4" t="s">
        <v>283</v>
      </c>
      <c r="I88" s="12">
        <v>4500</v>
      </c>
      <c r="J88" s="12">
        <v>110</v>
      </c>
      <c r="K88" s="47" t="str">
        <f t="shared" si="5"/>
        <v>Foto 1</v>
      </c>
      <c r="L88" s="47"/>
      <c r="M88" s="47"/>
      <c r="N88" s="47"/>
      <c r="O88" s="48"/>
      <c r="P88" s="48"/>
      <c r="Q88" s="48"/>
      <c r="R88" s="48"/>
      <c r="S88" s="48"/>
    </row>
    <row r="89" spans="1:19" s="6" customFormat="1" ht="60" x14ac:dyDescent="0.25">
      <c r="A89" s="8">
        <v>66</v>
      </c>
      <c r="B89" s="9" t="s">
        <v>144</v>
      </c>
      <c r="C89" s="9" t="s">
        <v>1240</v>
      </c>
      <c r="D89" s="4" t="s">
        <v>284</v>
      </c>
      <c r="E89" s="4" t="s">
        <v>285</v>
      </c>
      <c r="F89" s="4" t="s">
        <v>286</v>
      </c>
      <c r="G89" s="5" t="s">
        <v>287</v>
      </c>
      <c r="H89" s="4" t="s">
        <v>288</v>
      </c>
      <c r="I89" s="12">
        <v>1000</v>
      </c>
      <c r="J89" s="12">
        <v>120</v>
      </c>
      <c r="K89" s="47" t="str">
        <f t="shared" si="5"/>
        <v>Foto 1</v>
      </c>
      <c r="L89" s="47"/>
      <c r="M89" s="47"/>
      <c r="N89" s="47"/>
      <c r="O89" s="48"/>
      <c r="P89" s="48"/>
      <c r="Q89" s="48"/>
      <c r="R89" s="48"/>
      <c r="S89" s="48"/>
    </row>
    <row r="90" spans="1:19" s="6" customFormat="1" ht="45" x14ac:dyDescent="0.25">
      <c r="A90" s="8">
        <v>67</v>
      </c>
      <c r="B90" s="9" t="s">
        <v>144</v>
      </c>
      <c r="C90" s="5" t="s">
        <v>1241</v>
      </c>
      <c r="D90" s="4" t="s">
        <v>279</v>
      </c>
      <c r="E90" s="4">
        <v>160</v>
      </c>
      <c r="F90" s="4">
        <v>1125</v>
      </c>
      <c r="G90" s="5" t="s">
        <v>289</v>
      </c>
      <c r="H90" s="4" t="s">
        <v>290</v>
      </c>
      <c r="I90" s="12">
        <v>4000</v>
      </c>
      <c r="J90" s="12">
        <v>90</v>
      </c>
      <c r="K90" s="47" t="str">
        <f t="shared" si="5"/>
        <v>Foto 1</v>
      </c>
      <c r="L90" s="47"/>
      <c r="M90" s="47"/>
      <c r="N90" s="47"/>
      <c r="O90" s="48"/>
      <c r="P90" s="48"/>
      <c r="Q90" s="48"/>
      <c r="R90" s="48"/>
      <c r="S90" s="48"/>
    </row>
    <row r="91" spans="1:19" s="6" customFormat="1" ht="45" x14ac:dyDescent="0.25">
      <c r="A91" s="8">
        <v>68</v>
      </c>
      <c r="B91" s="9" t="s">
        <v>144</v>
      </c>
      <c r="C91" s="5" t="s">
        <v>291</v>
      </c>
      <c r="D91" s="4" t="s">
        <v>292</v>
      </c>
      <c r="E91" s="4"/>
      <c r="F91" s="7"/>
      <c r="G91" s="5" t="s">
        <v>40</v>
      </c>
      <c r="H91" s="4" t="s">
        <v>293</v>
      </c>
      <c r="I91" s="12">
        <v>750</v>
      </c>
      <c r="J91" s="12">
        <v>25</v>
      </c>
      <c r="K91" s="47" t="str">
        <f t="shared" si="5"/>
        <v>Foto 1</v>
      </c>
      <c r="L91" s="47"/>
      <c r="M91" s="47"/>
      <c r="N91" s="47"/>
      <c r="O91" s="48"/>
      <c r="P91" s="48"/>
      <c r="Q91" s="48"/>
      <c r="R91" s="48"/>
      <c r="S91" s="48"/>
    </row>
    <row r="92" spans="1:19" s="6" customFormat="1" ht="45" x14ac:dyDescent="0.25">
      <c r="A92" s="8">
        <v>69</v>
      </c>
      <c r="B92" s="9" t="s">
        <v>144</v>
      </c>
      <c r="C92" s="9" t="s">
        <v>1242</v>
      </c>
      <c r="D92" s="4" t="s">
        <v>294</v>
      </c>
      <c r="E92" s="4" t="s">
        <v>295</v>
      </c>
      <c r="F92" s="7"/>
      <c r="G92" s="5" t="s">
        <v>296</v>
      </c>
      <c r="H92" s="4" t="s">
        <v>297</v>
      </c>
      <c r="I92" s="12">
        <v>400</v>
      </c>
      <c r="J92" s="12">
        <v>25</v>
      </c>
      <c r="K92" s="47" t="str">
        <f t="shared" si="5"/>
        <v>Foto 1</v>
      </c>
      <c r="L92" s="47"/>
      <c r="M92" s="47"/>
      <c r="N92" s="47"/>
      <c r="O92" s="48"/>
      <c r="P92" s="48"/>
      <c r="Q92" s="48"/>
      <c r="R92" s="48"/>
      <c r="S92" s="48"/>
    </row>
    <row r="93" spans="1:19" s="6" customFormat="1" ht="30" x14ac:dyDescent="0.25">
      <c r="A93" s="8">
        <v>70</v>
      </c>
      <c r="B93" s="9" t="s">
        <v>144</v>
      </c>
      <c r="C93" s="5" t="s">
        <v>1243</v>
      </c>
      <c r="D93" s="4"/>
      <c r="E93" s="4"/>
      <c r="F93" s="7"/>
      <c r="G93" s="5"/>
      <c r="H93" s="4" t="s">
        <v>298</v>
      </c>
      <c r="I93" s="12">
        <v>500</v>
      </c>
      <c r="J93" s="12">
        <v>20</v>
      </c>
      <c r="K93" s="47" t="str">
        <f t="shared" si="5"/>
        <v>Foto 1</v>
      </c>
      <c r="L93" s="47" t="str">
        <f>HYPERLINK(CONCATENATE("http://www.unionmachinery.com/E-mail/liquidations/20210215-mexico/",TEXT(A93,"000"),"-1.jpg"),"Foto 2")</f>
        <v>Foto 2</v>
      </c>
      <c r="M93" s="47"/>
      <c r="N93" s="47"/>
      <c r="O93" s="48"/>
      <c r="P93" s="48"/>
      <c r="Q93" s="48"/>
      <c r="R93" s="48"/>
      <c r="S93" s="48"/>
    </row>
    <row r="94" spans="1:19" s="6" customFormat="1" ht="30" x14ac:dyDescent="0.25">
      <c r="A94" s="8">
        <v>71</v>
      </c>
      <c r="B94" s="9" t="s">
        <v>144</v>
      </c>
      <c r="C94" s="5" t="s">
        <v>299</v>
      </c>
      <c r="D94" s="4"/>
      <c r="E94" s="4"/>
      <c r="F94" s="7"/>
      <c r="G94" s="5" t="s">
        <v>40</v>
      </c>
      <c r="H94" s="4" t="s">
        <v>300</v>
      </c>
      <c r="I94" s="12">
        <v>40</v>
      </c>
      <c r="J94" s="12">
        <v>10</v>
      </c>
      <c r="K94" s="47" t="str">
        <f t="shared" si="5"/>
        <v>Foto 1</v>
      </c>
      <c r="L94" s="47"/>
      <c r="M94" s="47"/>
      <c r="N94" s="47"/>
      <c r="O94" s="48"/>
      <c r="P94" s="48"/>
      <c r="Q94" s="48"/>
      <c r="R94" s="48"/>
      <c r="S94" s="48"/>
    </row>
    <row r="95" spans="1:19" s="6" customFormat="1" ht="75" x14ac:dyDescent="0.25">
      <c r="A95" s="8">
        <v>72</v>
      </c>
      <c r="B95" s="9" t="s">
        <v>189</v>
      </c>
      <c r="C95" s="9" t="s">
        <v>301</v>
      </c>
      <c r="D95" s="4"/>
      <c r="E95" s="4"/>
      <c r="F95" s="7"/>
      <c r="G95" s="5"/>
      <c r="H95" s="4"/>
      <c r="I95" s="12">
        <v>8000</v>
      </c>
      <c r="J95" s="12">
        <v>120</v>
      </c>
      <c r="K95" s="47" t="str">
        <f t="shared" si="5"/>
        <v>Foto 1</v>
      </c>
      <c r="L95" s="47"/>
      <c r="M95" s="47"/>
      <c r="N95" s="47"/>
      <c r="O95" s="48"/>
      <c r="P95" s="48"/>
      <c r="Q95" s="48"/>
      <c r="R95" s="48"/>
      <c r="S95" s="48"/>
    </row>
    <row r="96" spans="1:19" s="6" customFormat="1" ht="30" x14ac:dyDescent="0.25">
      <c r="A96" s="8">
        <v>73</v>
      </c>
      <c r="B96" s="9" t="s">
        <v>189</v>
      </c>
      <c r="C96" s="9" t="s">
        <v>1244</v>
      </c>
      <c r="D96" s="4" t="s">
        <v>302</v>
      </c>
      <c r="E96" s="4" t="s">
        <v>303</v>
      </c>
      <c r="F96" s="4">
        <v>3787</v>
      </c>
      <c r="G96" s="5" t="s">
        <v>40</v>
      </c>
      <c r="H96" s="4" t="s">
        <v>304</v>
      </c>
      <c r="I96" s="12">
        <v>1500</v>
      </c>
      <c r="J96" s="12">
        <v>80</v>
      </c>
      <c r="K96" s="47" t="str">
        <f t="shared" si="5"/>
        <v>Foto 1</v>
      </c>
      <c r="L96" s="47"/>
      <c r="M96" s="47"/>
      <c r="N96" s="47"/>
      <c r="O96" s="48"/>
      <c r="P96" s="48"/>
      <c r="Q96" s="48"/>
      <c r="R96" s="48"/>
      <c r="S96" s="48"/>
    </row>
    <row r="97" spans="1:19" s="6" customFormat="1" ht="45" x14ac:dyDescent="0.25">
      <c r="A97" s="8">
        <v>74</v>
      </c>
      <c r="B97" s="9" t="s">
        <v>189</v>
      </c>
      <c r="C97" s="9" t="s">
        <v>1245</v>
      </c>
      <c r="D97" s="4" t="s">
        <v>305</v>
      </c>
      <c r="E97" s="4" t="s">
        <v>306</v>
      </c>
      <c r="F97" s="4" t="s">
        <v>307</v>
      </c>
      <c r="G97" s="5" t="s">
        <v>308</v>
      </c>
      <c r="H97" s="4" t="s">
        <v>309</v>
      </c>
      <c r="I97" s="12">
        <v>1000</v>
      </c>
      <c r="J97" s="12">
        <v>110</v>
      </c>
      <c r="K97" s="47" t="str">
        <f t="shared" si="5"/>
        <v>Foto 1</v>
      </c>
      <c r="L97" s="47"/>
      <c r="M97" s="47"/>
      <c r="N97" s="47"/>
      <c r="O97" s="48"/>
      <c r="P97" s="48"/>
      <c r="Q97" s="48"/>
      <c r="R97" s="48"/>
      <c r="S97" s="48"/>
    </row>
    <row r="98" spans="1:19" s="6" customFormat="1" ht="75" x14ac:dyDescent="0.25">
      <c r="A98" s="8">
        <v>75</v>
      </c>
      <c r="B98" s="9" t="s">
        <v>189</v>
      </c>
      <c r="C98" s="9" t="s">
        <v>1208</v>
      </c>
      <c r="D98" s="4"/>
      <c r="E98" s="4" t="s">
        <v>310</v>
      </c>
      <c r="F98" s="4"/>
      <c r="G98" s="5" t="s">
        <v>311</v>
      </c>
      <c r="H98" s="4" t="s">
        <v>312</v>
      </c>
      <c r="I98" s="12">
        <v>1900</v>
      </c>
      <c r="J98" s="12">
        <v>85</v>
      </c>
      <c r="K98" s="47" t="str">
        <f t="shared" si="5"/>
        <v>Foto 1</v>
      </c>
      <c r="L98" s="47"/>
      <c r="M98" s="47"/>
      <c r="N98" s="47"/>
      <c r="O98" s="48"/>
      <c r="P98" s="48"/>
      <c r="Q98" s="48"/>
      <c r="R98" s="48"/>
      <c r="S98" s="48"/>
    </row>
    <row r="99" spans="1:19" s="6" customFormat="1" ht="30" x14ac:dyDescent="0.25">
      <c r="A99" s="8">
        <v>76</v>
      </c>
      <c r="B99" s="9" t="s">
        <v>189</v>
      </c>
      <c r="C99" s="9" t="s">
        <v>313</v>
      </c>
      <c r="D99" s="4" t="s">
        <v>314</v>
      </c>
      <c r="E99" s="4" t="s">
        <v>315</v>
      </c>
      <c r="F99" s="4">
        <v>3129826</v>
      </c>
      <c r="G99" s="5" t="s">
        <v>40</v>
      </c>
      <c r="H99" s="4" t="s">
        <v>316</v>
      </c>
      <c r="I99" s="12">
        <v>150</v>
      </c>
      <c r="J99" s="12">
        <v>10</v>
      </c>
      <c r="K99" s="47" t="str">
        <f t="shared" si="5"/>
        <v>Foto 1</v>
      </c>
      <c r="L99" s="47"/>
      <c r="M99" s="47"/>
      <c r="N99" s="47"/>
      <c r="O99" s="48"/>
      <c r="P99" s="48"/>
      <c r="Q99" s="48"/>
      <c r="R99" s="48"/>
      <c r="S99" s="48"/>
    </row>
    <row r="100" spans="1:19" s="6" customFormat="1" ht="60" x14ac:dyDescent="0.25">
      <c r="A100" s="8">
        <v>77</v>
      </c>
      <c r="B100" s="9" t="s">
        <v>138</v>
      </c>
      <c r="C100" s="5" t="s">
        <v>1246</v>
      </c>
      <c r="D100" s="4"/>
      <c r="E100" s="4"/>
      <c r="F100" s="7"/>
      <c r="G100" s="5" t="s">
        <v>317</v>
      </c>
      <c r="H100" s="4" t="s">
        <v>318</v>
      </c>
      <c r="I100" s="12">
        <v>700</v>
      </c>
      <c r="J100" s="12">
        <v>15</v>
      </c>
      <c r="K100" s="47" t="str">
        <f>HYPERLINK(CONCATENATE("http://www.unionmachinery.com/E-mail/liquidations/20210215-mexico/",TEXT(A100,"000"),"-1.jpg"),"Foto 1")</f>
        <v>Foto 1</v>
      </c>
      <c r="L100" s="47" t="str">
        <f>HYPERLINK(CONCATENATE("http://www.unionmachinery.com/E-mail/liquidations/20210215-mexico/",TEXT(A100,"000"),"-2.jpg"),"Foto 2")</f>
        <v>Foto 2</v>
      </c>
      <c r="M100" s="47"/>
      <c r="N100" s="47"/>
      <c r="O100" s="48"/>
      <c r="P100" s="48"/>
      <c r="Q100" s="48"/>
      <c r="R100" s="48"/>
      <c r="S100" s="48"/>
    </row>
    <row r="101" spans="1:19" s="6" customFormat="1" ht="75" x14ac:dyDescent="0.25">
      <c r="A101" s="8">
        <v>78</v>
      </c>
      <c r="B101" s="9" t="s">
        <v>189</v>
      </c>
      <c r="C101" s="9" t="s">
        <v>1204</v>
      </c>
      <c r="D101" s="4" t="s">
        <v>319</v>
      </c>
      <c r="E101" s="4" t="s">
        <v>320</v>
      </c>
      <c r="F101" s="7"/>
      <c r="G101" s="5" t="s">
        <v>321</v>
      </c>
      <c r="H101" s="4" t="s">
        <v>322</v>
      </c>
      <c r="I101" s="12">
        <v>1400</v>
      </c>
      <c r="J101" s="12">
        <v>40</v>
      </c>
      <c r="K101" s="47" t="str">
        <f t="shared" si="5"/>
        <v>Foto 1</v>
      </c>
      <c r="L101" s="47"/>
      <c r="M101" s="47"/>
      <c r="N101" s="47"/>
      <c r="O101" s="48"/>
      <c r="P101" s="48"/>
      <c r="Q101" s="48"/>
      <c r="R101" s="48"/>
      <c r="S101" s="48"/>
    </row>
    <row r="102" spans="1:19" s="6" customFormat="1" ht="75" x14ac:dyDescent="0.25">
      <c r="A102" s="8">
        <v>79</v>
      </c>
      <c r="B102" s="9" t="s">
        <v>189</v>
      </c>
      <c r="C102" s="9" t="s">
        <v>1205</v>
      </c>
      <c r="D102" s="4" t="s">
        <v>319</v>
      </c>
      <c r="E102" s="4" t="s">
        <v>181</v>
      </c>
      <c r="F102" s="7"/>
      <c r="G102" s="5" t="s">
        <v>323</v>
      </c>
      <c r="H102" s="4" t="s">
        <v>324</v>
      </c>
      <c r="I102" s="12">
        <v>1400</v>
      </c>
      <c r="J102" s="12">
        <v>40</v>
      </c>
      <c r="K102" s="47" t="str">
        <f t="shared" si="5"/>
        <v>Foto 1</v>
      </c>
      <c r="L102" s="47"/>
      <c r="M102" s="47"/>
      <c r="N102" s="47"/>
      <c r="O102" s="48"/>
      <c r="P102" s="48"/>
      <c r="Q102" s="48"/>
      <c r="R102" s="48"/>
      <c r="S102" s="48"/>
    </row>
    <row r="103" spans="1:19" s="6" customFormat="1" ht="135" x14ac:dyDescent="0.25">
      <c r="A103" s="8">
        <v>80</v>
      </c>
      <c r="B103" s="9" t="s">
        <v>325</v>
      </c>
      <c r="C103" s="9" t="s">
        <v>1247</v>
      </c>
      <c r="D103" s="4"/>
      <c r="E103" s="4"/>
      <c r="F103" s="8"/>
      <c r="G103" s="5"/>
      <c r="H103" s="14" t="s">
        <v>92</v>
      </c>
      <c r="I103" s="12">
        <v>1750</v>
      </c>
      <c r="J103" s="12">
        <v>300</v>
      </c>
      <c r="K103" s="47" t="str">
        <f>HYPERLINK(CONCATENATE("http://www.unionmachinery.com/E-mail/liquidations/20210215-mexico/",TEXT(A103,"000"),"-1.jpg"),"Foto 1")</f>
        <v>Foto 1</v>
      </c>
      <c r="L103" s="48" t="str">
        <f>HYPERLINK(CONCATENATE("http://www.unionmachinery.com/E-mail/liquidations/20210215-mexico/",TEXT(A103,"000"),"-2.jpg"),"Foto 2")</f>
        <v>Foto 2</v>
      </c>
      <c r="M103" s="48" t="str">
        <f>HYPERLINK(CONCATENATE("http://www.unionmachinery.com/E-mail/liquidations/20210215-mexico/",TEXT(A103,"000"),"-3.jpg"),"Foto 3")</f>
        <v>Foto 3</v>
      </c>
      <c r="N103" s="48" t="str">
        <f>HYPERLINK(CONCATENATE("http://www.unionmachinery.com/E-mail/liquidations/20210215-mexico/",TEXT(A103,"000"),"-4.jpg"),"Foto 4")</f>
        <v>Foto 4</v>
      </c>
      <c r="O103" s="48" t="str">
        <f>HYPERLINK(CONCATENATE("http://www.unionmachinery.com/E-mail/liquidations/20210215-mexico/",TEXT(A103,"000"),"-5.jpg"),"Foto 5")</f>
        <v>Foto 5</v>
      </c>
      <c r="P103" s="48" t="str">
        <f>HYPERLINK(CONCATENATE("http://www.unionmachinery.com/E-mail/liquidations/20210215-mexico/",TEXT(A103,"000"),"-6.jpg"),"Foto 6")</f>
        <v>Foto 6</v>
      </c>
      <c r="Q103" s="48" t="str">
        <f>HYPERLINK(CONCATENATE("http://www.unionmachinery.com/E-mail/liquidations/20210215-mexico/",TEXT(A103,"000"),"-7.jpg"),"Foto 7")</f>
        <v>Foto 7</v>
      </c>
      <c r="R103" s="48" t="str">
        <f>HYPERLINK(CONCATENATE("http://www.unionmachinery.com/E-mail/liquidations/20210215-mexico/",TEXT(A103,"000"),"-8.jpg"),"Foto 8")</f>
        <v>Foto 8</v>
      </c>
      <c r="S103" s="48"/>
    </row>
    <row r="104" spans="1:19" s="6" customFormat="1" ht="45" x14ac:dyDescent="0.25">
      <c r="A104" s="8">
        <v>81</v>
      </c>
      <c r="B104" s="9" t="s">
        <v>325</v>
      </c>
      <c r="C104" s="5" t="s">
        <v>1248</v>
      </c>
      <c r="D104" s="4" t="s">
        <v>326</v>
      </c>
      <c r="E104" s="4" t="s">
        <v>327</v>
      </c>
      <c r="F104" s="8"/>
      <c r="G104" s="5" t="s">
        <v>328</v>
      </c>
      <c r="H104" s="4" t="s">
        <v>329</v>
      </c>
      <c r="I104" s="12">
        <v>225</v>
      </c>
      <c r="J104" s="12">
        <v>12</v>
      </c>
      <c r="K104" s="47" t="str">
        <f>HYPERLINK(CONCATENATE("http://www.unionmachinery.com/E-mail/liquidations/20210215-mexico/",TEXT(A104,"000"),".jpg"),"Foto 1")</f>
        <v>Foto 1</v>
      </c>
      <c r="L104" s="47"/>
      <c r="M104" s="47"/>
      <c r="N104" s="47"/>
      <c r="O104" s="48"/>
      <c r="P104" s="48"/>
      <c r="Q104" s="48"/>
      <c r="R104" s="48"/>
      <c r="S104" s="48"/>
    </row>
    <row r="105" spans="1:19" s="6" customFormat="1" ht="45" x14ac:dyDescent="0.25">
      <c r="A105" s="56">
        <v>82</v>
      </c>
      <c r="B105" s="9" t="s">
        <v>330</v>
      </c>
      <c r="C105" s="5" t="s">
        <v>331</v>
      </c>
      <c r="D105" s="4" t="s">
        <v>259</v>
      </c>
      <c r="E105" s="4" t="s">
        <v>332</v>
      </c>
      <c r="F105" s="7"/>
      <c r="G105" s="5" t="s">
        <v>333</v>
      </c>
      <c r="H105" s="4" t="s">
        <v>334</v>
      </c>
      <c r="I105" s="58">
        <v>1900</v>
      </c>
      <c r="J105" s="58">
        <v>40</v>
      </c>
      <c r="K105" s="46"/>
      <c r="L105" s="46"/>
      <c r="M105" s="46"/>
      <c r="N105" s="46"/>
      <c r="O105" s="49"/>
      <c r="P105" s="49"/>
      <c r="Q105" s="49"/>
      <c r="R105" s="49"/>
      <c r="S105" s="49"/>
    </row>
    <row r="106" spans="1:19" s="6" customFormat="1" ht="30" x14ac:dyDescent="0.25">
      <c r="A106" s="64"/>
      <c r="B106" s="9" t="s">
        <v>325</v>
      </c>
      <c r="C106" s="5" t="s">
        <v>335</v>
      </c>
      <c r="D106" s="4" t="s">
        <v>259</v>
      </c>
      <c r="E106" s="4" t="s">
        <v>336</v>
      </c>
      <c r="F106" s="4" t="s">
        <v>337</v>
      </c>
      <c r="G106" s="5" t="s">
        <v>338</v>
      </c>
      <c r="H106" s="4" t="s">
        <v>339</v>
      </c>
      <c r="I106" s="70"/>
      <c r="J106" s="72"/>
      <c r="K106" s="46"/>
      <c r="L106" s="46"/>
      <c r="M106" s="46"/>
      <c r="N106" s="46"/>
      <c r="O106" s="49"/>
      <c r="P106" s="49"/>
      <c r="Q106" s="49"/>
      <c r="R106" s="49"/>
      <c r="S106" s="49"/>
    </row>
    <row r="107" spans="1:19" s="6" customFormat="1" ht="30" x14ac:dyDescent="0.25">
      <c r="A107" s="64"/>
      <c r="B107" s="9" t="s">
        <v>325</v>
      </c>
      <c r="C107" s="5" t="s">
        <v>340</v>
      </c>
      <c r="D107" s="4" t="s">
        <v>341</v>
      </c>
      <c r="E107" s="4" t="s">
        <v>342</v>
      </c>
      <c r="F107" s="4" t="s">
        <v>343</v>
      </c>
      <c r="G107" s="5" t="s">
        <v>344</v>
      </c>
      <c r="H107" s="4" t="s">
        <v>345</v>
      </c>
      <c r="I107" s="70"/>
      <c r="J107" s="72"/>
      <c r="K107" s="46"/>
      <c r="L107" s="46"/>
      <c r="M107" s="46"/>
      <c r="N107" s="46"/>
      <c r="O107" s="49"/>
      <c r="P107" s="49"/>
      <c r="Q107" s="49"/>
      <c r="R107" s="49"/>
      <c r="S107" s="49"/>
    </row>
    <row r="108" spans="1:19" s="6" customFormat="1" ht="30" x14ac:dyDescent="0.25">
      <c r="A108" s="57"/>
      <c r="B108" s="9" t="s">
        <v>325</v>
      </c>
      <c r="C108" s="5" t="s">
        <v>346</v>
      </c>
      <c r="D108" s="4" t="s">
        <v>347</v>
      </c>
      <c r="E108" s="4" t="s">
        <v>348</v>
      </c>
      <c r="F108" s="7"/>
      <c r="G108" s="5" t="s">
        <v>349</v>
      </c>
      <c r="H108" s="4" t="s">
        <v>350</v>
      </c>
      <c r="I108" s="71"/>
      <c r="J108" s="73"/>
      <c r="K108" s="46"/>
      <c r="L108" s="46"/>
      <c r="M108" s="46"/>
      <c r="N108" s="46"/>
      <c r="O108" s="49"/>
      <c r="P108" s="49"/>
      <c r="Q108" s="49"/>
      <c r="R108" s="49"/>
      <c r="S108" s="49"/>
    </row>
    <row r="109" spans="1:19" s="6" customFormat="1" ht="75" x14ac:dyDescent="0.25">
      <c r="A109" s="56">
        <v>83</v>
      </c>
      <c r="B109" s="9" t="s">
        <v>325</v>
      </c>
      <c r="C109" s="5" t="s">
        <v>351</v>
      </c>
      <c r="D109" s="4" t="s">
        <v>352</v>
      </c>
      <c r="E109" s="4" t="s">
        <v>353</v>
      </c>
      <c r="F109" s="4" t="s">
        <v>354</v>
      </c>
      <c r="G109" s="5" t="s">
        <v>355</v>
      </c>
      <c r="H109" s="4" t="s">
        <v>356</v>
      </c>
      <c r="I109" s="58">
        <v>2800</v>
      </c>
      <c r="J109" s="58">
        <v>150</v>
      </c>
      <c r="K109" s="47" t="str">
        <f>HYPERLINK(CONCATENATE("http://www.unionmachinery.com/E-mail/liquidations/20210215-mexico/",TEXT(A109,"000"),".jpg"),"Foto 1")</f>
        <v>Foto 1</v>
      </c>
      <c r="L109" s="47"/>
      <c r="M109" s="47"/>
      <c r="N109" s="47"/>
      <c r="O109" s="48"/>
      <c r="P109" s="48"/>
      <c r="Q109" s="48"/>
      <c r="R109" s="48"/>
      <c r="S109" s="48"/>
    </row>
    <row r="110" spans="1:19" s="6" customFormat="1" ht="30" x14ac:dyDescent="0.25">
      <c r="A110" s="64"/>
      <c r="B110" s="9" t="s">
        <v>325</v>
      </c>
      <c r="C110" s="5" t="s">
        <v>1249</v>
      </c>
      <c r="D110" s="4" t="s">
        <v>358</v>
      </c>
      <c r="E110" s="4" t="s">
        <v>359</v>
      </c>
      <c r="F110" s="4" t="s">
        <v>360</v>
      </c>
      <c r="G110" s="5" t="s">
        <v>361</v>
      </c>
      <c r="H110" s="4" t="s">
        <v>362</v>
      </c>
      <c r="I110" s="70"/>
      <c r="J110" s="72"/>
      <c r="K110" s="46"/>
      <c r="L110" s="46"/>
      <c r="M110" s="46"/>
      <c r="N110" s="46"/>
      <c r="O110" s="49"/>
      <c r="P110" s="49"/>
      <c r="Q110" s="49"/>
      <c r="R110" s="49"/>
      <c r="S110" s="49"/>
    </row>
    <row r="111" spans="1:19" s="6" customFormat="1" ht="30" x14ac:dyDescent="0.25">
      <c r="A111" s="64"/>
      <c r="B111" s="9" t="s">
        <v>325</v>
      </c>
      <c r="C111" s="5" t="s">
        <v>340</v>
      </c>
      <c r="D111" s="4" t="s">
        <v>363</v>
      </c>
      <c r="E111" s="4" t="s">
        <v>364</v>
      </c>
      <c r="F111" s="4" t="s">
        <v>365</v>
      </c>
      <c r="G111" s="5"/>
      <c r="H111" s="4" t="s">
        <v>366</v>
      </c>
      <c r="I111" s="70"/>
      <c r="J111" s="72"/>
      <c r="K111" s="46"/>
      <c r="L111" s="46"/>
      <c r="M111" s="46"/>
      <c r="N111" s="46"/>
      <c r="O111" s="49"/>
      <c r="P111" s="49"/>
      <c r="Q111" s="49"/>
      <c r="R111" s="49"/>
      <c r="S111" s="49"/>
    </row>
    <row r="112" spans="1:19" s="6" customFormat="1" ht="30" x14ac:dyDescent="0.25">
      <c r="A112" s="64"/>
      <c r="B112" s="9" t="s">
        <v>325</v>
      </c>
      <c r="C112" s="5" t="s">
        <v>367</v>
      </c>
      <c r="D112" s="4" t="s">
        <v>368</v>
      </c>
      <c r="E112" s="4" t="s">
        <v>369</v>
      </c>
      <c r="F112" s="4">
        <v>12075</v>
      </c>
      <c r="G112" s="5" t="s">
        <v>370</v>
      </c>
      <c r="H112" s="4" t="s">
        <v>371</v>
      </c>
      <c r="I112" s="70"/>
      <c r="J112" s="72"/>
      <c r="K112" s="46"/>
      <c r="L112" s="46"/>
      <c r="M112" s="46"/>
      <c r="N112" s="46"/>
      <c r="O112" s="49"/>
      <c r="P112" s="49"/>
      <c r="Q112" s="49"/>
      <c r="R112" s="49"/>
      <c r="S112" s="49"/>
    </row>
    <row r="113" spans="1:19" s="6" customFormat="1" ht="30" x14ac:dyDescent="0.25">
      <c r="A113" s="57"/>
      <c r="B113" s="9" t="s">
        <v>325</v>
      </c>
      <c r="C113" s="5" t="s">
        <v>372</v>
      </c>
      <c r="D113" s="4" t="s">
        <v>368</v>
      </c>
      <c r="E113" s="4" t="s">
        <v>373</v>
      </c>
      <c r="F113" s="4">
        <v>94949</v>
      </c>
      <c r="G113" s="5" t="s">
        <v>374</v>
      </c>
      <c r="H113" s="4" t="s">
        <v>375</v>
      </c>
      <c r="I113" s="71"/>
      <c r="J113" s="73"/>
      <c r="K113" s="46"/>
      <c r="L113" s="46"/>
      <c r="M113" s="46"/>
      <c r="N113" s="46"/>
      <c r="O113" s="49"/>
      <c r="P113" s="49"/>
      <c r="Q113" s="49"/>
      <c r="R113" s="49"/>
      <c r="S113" s="49"/>
    </row>
    <row r="114" spans="1:19" s="6" customFormat="1" ht="165" x14ac:dyDescent="0.25">
      <c r="A114" s="56">
        <v>84</v>
      </c>
      <c r="B114" s="9" t="s">
        <v>325</v>
      </c>
      <c r="C114" s="5" t="s">
        <v>376</v>
      </c>
      <c r="D114" s="4"/>
      <c r="E114" s="4"/>
      <c r="F114" s="7"/>
      <c r="G114" s="5"/>
      <c r="H114" s="4" t="s">
        <v>377</v>
      </c>
      <c r="I114" s="58">
        <v>12500</v>
      </c>
      <c r="J114" s="58">
        <v>200</v>
      </c>
      <c r="K114" s="47" t="str">
        <f>HYPERLINK(CONCATENATE("http://www.unionmachinery.com/E-mail/liquidations/20210215-mexico/",TEXT(A114,"000"),".jpg"),"Foto 1")</f>
        <v>Foto 1</v>
      </c>
      <c r="L114" s="47"/>
      <c r="M114" s="47"/>
      <c r="N114" s="47"/>
      <c r="O114" s="48"/>
      <c r="P114" s="48"/>
      <c r="Q114" s="48"/>
      <c r="R114" s="48"/>
      <c r="S114" s="48"/>
    </row>
    <row r="115" spans="1:19" s="6" customFormat="1" ht="45" x14ac:dyDescent="0.25">
      <c r="A115" s="64"/>
      <c r="B115" s="9" t="s">
        <v>325</v>
      </c>
      <c r="C115" s="5" t="s">
        <v>378</v>
      </c>
      <c r="D115" s="4" t="s">
        <v>379</v>
      </c>
      <c r="E115" s="4" t="s">
        <v>380</v>
      </c>
      <c r="F115" s="4" t="s">
        <v>381</v>
      </c>
      <c r="G115" s="5" t="s">
        <v>382</v>
      </c>
      <c r="H115" s="4"/>
      <c r="I115" s="70"/>
      <c r="J115" s="72"/>
      <c r="K115" s="46"/>
      <c r="L115" s="46"/>
      <c r="M115" s="46"/>
      <c r="N115" s="46"/>
      <c r="O115" s="49"/>
      <c r="P115" s="49"/>
      <c r="Q115" s="49"/>
      <c r="R115" s="49"/>
      <c r="S115" s="49"/>
    </row>
    <row r="116" spans="1:19" s="6" customFormat="1" ht="45" x14ac:dyDescent="0.25">
      <c r="A116" s="64"/>
      <c r="B116" s="9" t="s">
        <v>325</v>
      </c>
      <c r="C116" s="5" t="s">
        <v>383</v>
      </c>
      <c r="D116" s="4" t="s">
        <v>379</v>
      </c>
      <c r="E116" s="4" t="s">
        <v>384</v>
      </c>
      <c r="F116" s="4" t="s">
        <v>385</v>
      </c>
      <c r="G116" s="5" t="s">
        <v>386</v>
      </c>
      <c r="H116" s="4"/>
      <c r="I116" s="70"/>
      <c r="J116" s="72"/>
      <c r="K116" s="46"/>
      <c r="L116" s="46"/>
      <c r="M116" s="46"/>
      <c r="N116" s="46"/>
      <c r="O116" s="49"/>
      <c r="P116" s="49"/>
      <c r="Q116" s="49"/>
      <c r="R116" s="49"/>
      <c r="S116" s="49"/>
    </row>
    <row r="117" spans="1:19" s="6" customFormat="1" ht="45" x14ac:dyDescent="0.25">
      <c r="A117" s="64"/>
      <c r="B117" s="9" t="s">
        <v>325</v>
      </c>
      <c r="C117" s="5" t="s">
        <v>387</v>
      </c>
      <c r="D117" s="4" t="s">
        <v>379</v>
      </c>
      <c r="E117" s="4" t="s">
        <v>388</v>
      </c>
      <c r="F117" s="4" t="s">
        <v>389</v>
      </c>
      <c r="G117" s="5" t="s">
        <v>390</v>
      </c>
      <c r="H117" s="4"/>
      <c r="I117" s="70"/>
      <c r="J117" s="72"/>
      <c r="K117" s="46"/>
      <c r="L117" s="46"/>
      <c r="M117" s="46"/>
      <c r="N117" s="46"/>
      <c r="O117" s="49"/>
      <c r="P117" s="49"/>
      <c r="Q117" s="49"/>
      <c r="R117" s="49"/>
      <c r="S117" s="49"/>
    </row>
    <row r="118" spans="1:19" s="6" customFormat="1" ht="45" x14ac:dyDescent="0.25">
      <c r="A118" s="64"/>
      <c r="B118" s="9" t="s">
        <v>325</v>
      </c>
      <c r="C118" s="5" t="s">
        <v>391</v>
      </c>
      <c r="D118" s="4" t="s">
        <v>379</v>
      </c>
      <c r="E118" s="4" t="s">
        <v>392</v>
      </c>
      <c r="F118" s="4" t="s">
        <v>393</v>
      </c>
      <c r="G118" s="5" t="s">
        <v>394</v>
      </c>
      <c r="H118" s="4"/>
      <c r="I118" s="70"/>
      <c r="J118" s="72"/>
      <c r="K118" s="46"/>
      <c r="L118" s="46"/>
      <c r="M118" s="46"/>
      <c r="N118" s="46"/>
      <c r="O118" s="49"/>
      <c r="P118" s="49"/>
      <c r="Q118" s="49"/>
      <c r="R118" s="49"/>
      <c r="S118" s="49"/>
    </row>
    <row r="119" spans="1:19" s="6" customFormat="1" ht="45" x14ac:dyDescent="0.25">
      <c r="A119" s="64"/>
      <c r="B119" s="9" t="s">
        <v>325</v>
      </c>
      <c r="C119" s="5" t="s">
        <v>395</v>
      </c>
      <c r="D119" s="4" t="s">
        <v>379</v>
      </c>
      <c r="E119" s="4" t="s">
        <v>396</v>
      </c>
      <c r="F119" s="4" t="s">
        <v>397</v>
      </c>
      <c r="G119" s="5" t="s">
        <v>398</v>
      </c>
      <c r="H119" s="4" t="s">
        <v>399</v>
      </c>
      <c r="I119" s="70"/>
      <c r="J119" s="72"/>
      <c r="K119" s="46"/>
      <c r="L119" s="46"/>
      <c r="M119" s="46"/>
      <c r="N119" s="46"/>
      <c r="O119" s="49"/>
      <c r="P119" s="49"/>
      <c r="Q119" s="49"/>
      <c r="R119" s="49"/>
      <c r="S119" s="49"/>
    </row>
    <row r="120" spans="1:19" s="6" customFormat="1" ht="90" x14ac:dyDescent="0.25">
      <c r="A120" s="64"/>
      <c r="B120" s="9" t="s">
        <v>325</v>
      </c>
      <c r="C120" s="5" t="s">
        <v>357</v>
      </c>
      <c r="D120" s="4"/>
      <c r="E120" s="4" t="s">
        <v>400</v>
      </c>
      <c r="F120" s="4" t="s">
        <v>401</v>
      </c>
      <c r="G120" s="5"/>
      <c r="H120" s="4" t="s">
        <v>402</v>
      </c>
      <c r="I120" s="70"/>
      <c r="J120" s="72"/>
      <c r="K120" s="46"/>
      <c r="L120" s="46"/>
      <c r="M120" s="46"/>
      <c r="N120" s="46"/>
      <c r="O120" s="49"/>
      <c r="P120" s="49"/>
      <c r="Q120" s="49"/>
      <c r="R120" s="49"/>
      <c r="S120" s="49"/>
    </row>
    <row r="121" spans="1:19" s="6" customFormat="1" ht="30" x14ac:dyDescent="0.25">
      <c r="A121" s="64"/>
      <c r="B121" s="9" t="s">
        <v>325</v>
      </c>
      <c r="C121" s="5" t="s">
        <v>340</v>
      </c>
      <c r="D121" s="4"/>
      <c r="E121" s="4" t="s">
        <v>403</v>
      </c>
      <c r="F121" s="4" t="s">
        <v>404</v>
      </c>
      <c r="G121" s="5"/>
      <c r="H121" s="4" t="s">
        <v>405</v>
      </c>
      <c r="I121" s="70"/>
      <c r="J121" s="72"/>
      <c r="K121" s="46"/>
      <c r="L121" s="46"/>
      <c r="M121" s="46"/>
      <c r="N121" s="46"/>
      <c r="O121" s="49"/>
      <c r="P121" s="49"/>
      <c r="Q121" s="49"/>
      <c r="R121" s="49"/>
      <c r="S121" s="49"/>
    </row>
    <row r="122" spans="1:19" s="6" customFormat="1" ht="30" x14ac:dyDescent="0.25">
      <c r="A122" s="57"/>
      <c r="B122" s="9" t="s">
        <v>325</v>
      </c>
      <c r="C122" s="5" t="s">
        <v>406</v>
      </c>
      <c r="D122" s="4"/>
      <c r="E122" s="4" t="s">
        <v>407</v>
      </c>
      <c r="F122" s="4">
        <v>4546</v>
      </c>
      <c r="G122" s="5" t="s">
        <v>408</v>
      </c>
      <c r="H122" s="4" t="s">
        <v>409</v>
      </c>
      <c r="I122" s="71"/>
      <c r="J122" s="73"/>
      <c r="K122" s="46"/>
      <c r="L122" s="46"/>
      <c r="M122" s="46"/>
      <c r="N122" s="46"/>
      <c r="O122" s="49"/>
      <c r="P122" s="49"/>
      <c r="Q122" s="49"/>
      <c r="R122" s="49"/>
      <c r="S122" s="49"/>
    </row>
    <row r="123" spans="1:19" s="6" customFormat="1" ht="30" x14ac:dyDescent="0.25">
      <c r="A123" s="8">
        <v>85</v>
      </c>
      <c r="B123" s="9" t="s">
        <v>325</v>
      </c>
      <c r="C123" s="5" t="s">
        <v>410</v>
      </c>
      <c r="D123" s="4" t="s">
        <v>411</v>
      </c>
      <c r="E123" s="4" t="s">
        <v>412</v>
      </c>
      <c r="F123" s="4" t="s">
        <v>413</v>
      </c>
      <c r="G123" s="5" t="s">
        <v>414</v>
      </c>
      <c r="H123" s="4" t="s">
        <v>415</v>
      </c>
      <c r="I123" s="12">
        <v>200</v>
      </c>
      <c r="J123" s="12">
        <v>10</v>
      </c>
      <c r="K123" s="47" t="str">
        <f>HYPERLINK(CONCATENATE("http://www.unionmachinery.com/E-mail/liquidations/20210215-mexico/",TEXT(A123,"000"),"-1.jpg"),"Foto 1")</f>
        <v>Foto 1</v>
      </c>
      <c r="L123" s="47" t="str">
        <f>HYPERLINK(CONCATENATE("http://www.unionmachinery.com/E-mail/liquidations/20210215-mexico/",TEXT(A123,"000"),"-2.jpg"),"Foto 2")</f>
        <v>Foto 2</v>
      </c>
      <c r="M123" s="47"/>
      <c r="N123" s="47"/>
      <c r="O123" s="48"/>
      <c r="P123" s="48"/>
      <c r="Q123" s="48"/>
      <c r="R123" s="48"/>
      <c r="S123" s="48"/>
    </row>
    <row r="124" spans="1:19" s="6" customFormat="1" ht="30" x14ac:dyDescent="0.25">
      <c r="A124" s="8">
        <v>86</v>
      </c>
      <c r="B124" s="9" t="s">
        <v>416</v>
      </c>
      <c r="C124" s="5" t="s">
        <v>417</v>
      </c>
      <c r="D124" s="4" t="s">
        <v>418</v>
      </c>
      <c r="E124" s="4" t="s">
        <v>419</v>
      </c>
      <c r="F124" s="4" t="s">
        <v>420</v>
      </c>
      <c r="G124" s="5" t="s">
        <v>421</v>
      </c>
      <c r="H124" s="4" t="s">
        <v>422</v>
      </c>
      <c r="I124" s="12">
        <v>100</v>
      </c>
      <c r="J124" s="12">
        <v>15</v>
      </c>
      <c r="K124" s="48" t="str">
        <f>HYPERLINK(CONCATENATE("http://www.unionmachinery.com/E-mail/liquidations/20210215-mexico/",TEXT(A124,"000"),".jpg"),"Foto 1")</f>
        <v>Foto 1</v>
      </c>
      <c r="L124" s="48" t="str">
        <f>HYPERLINK(CONCATENATE("http://www.unionmachinery.com/E-mail/liquidations/20210215-mexico/",TEXT(A124,"000"),"-1.jpg"),"Foto 2")</f>
        <v>Foto 2</v>
      </c>
      <c r="M124" s="48" t="str">
        <f>HYPERLINK(CONCATENATE("http://www.unionmachinery.com/E-mail/liquidations/20210215-mexico/",TEXT(A124,"000"),"-2.jpg"),"Foto 3")</f>
        <v>Foto 3</v>
      </c>
      <c r="N124" s="47"/>
      <c r="O124" s="48"/>
      <c r="P124" s="48"/>
      <c r="Q124" s="48"/>
      <c r="R124" s="48"/>
      <c r="S124" s="48"/>
    </row>
    <row r="125" spans="1:19" s="6" customFormat="1" ht="30" x14ac:dyDescent="0.25">
      <c r="A125" s="8">
        <v>87</v>
      </c>
      <c r="B125" s="9" t="s">
        <v>416</v>
      </c>
      <c r="C125" s="5" t="s">
        <v>423</v>
      </c>
      <c r="D125" s="4" t="s">
        <v>10</v>
      </c>
      <c r="E125" s="4">
        <v>3053</v>
      </c>
      <c r="F125" s="4" t="s">
        <v>424</v>
      </c>
      <c r="G125" s="5" t="s">
        <v>425</v>
      </c>
      <c r="H125" s="4" t="s">
        <v>426</v>
      </c>
      <c r="I125" s="12">
        <v>150</v>
      </c>
      <c r="J125" s="12">
        <v>20</v>
      </c>
      <c r="K125" s="47" t="str">
        <f t="shared" ref="K125:K155" si="6">HYPERLINK(CONCATENATE("http://www.unionmachinery.com/E-mail/liquidations/20210215-mexico/",TEXT(A125,"000"),".jpg"),"Foto 1")</f>
        <v>Foto 1</v>
      </c>
      <c r="L125" s="47"/>
      <c r="M125" s="47"/>
      <c r="N125" s="47"/>
      <c r="O125" s="48"/>
      <c r="P125" s="48"/>
      <c r="Q125" s="48"/>
      <c r="R125" s="48"/>
      <c r="S125" s="48"/>
    </row>
    <row r="126" spans="1:19" s="6" customFormat="1" ht="30" x14ac:dyDescent="0.25">
      <c r="A126" s="8">
        <v>88</v>
      </c>
      <c r="B126" s="9" t="s">
        <v>416</v>
      </c>
      <c r="C126" s="5" t="s">
        <v>427</v>
      </c>
      <c r="D126" s="4" t="s">
        <v>428</v>
      </c>
      <c r="E126" s="4" t="s">
        <v>429</v>
      </c>
      <c r="F126" s="4">
        <v>1510020</v>
      </c>
      <c r="G126" s="5" t="s">
        <v>430</v>
      </c>
      <c r="H126" s="4" t="s">
        <v>431</v>
      </c>
      <c r="I126" s="12">
        <v>400</v>
      </c>
      <c r="J126" s="12">
        <v>20</v>
      </c>
      <c r="K126" s="47" t="str">
        <f t="shared" si="6"/>
        <v>Foto 1</v>
      </c>
      <c r="L126" s="47"/>
      <c r="M126" s="47"/>
      <c r="N126" s="47"/>
      <c r="O126" s="48"/>
      <c r="P126" s="48"/>
      <c r="Q126" s="48"/>
      <c r="R126" s="48"/>
      <c r="S126" s="48"/>
    </row>
    <row r="127" spans="1:19" s="6" customFormat="1" ht="30" x14ac:dyDescent="0.25">
      <c r="A127" s="8">
        <v>89</v>
      </c>
      <c r="B127" s="9" t="s">
        <v>416</v>
      </c>
      <c r="C127" s="5" t="s">
        <v>432</v>
      </c>
      <c r="D127" s="4" t="s">
        <v>433</v>
      </c>
      <c r="E127" s="4" t="s">
        <v>434</v>
      </c>
      <c r="F127" s="4">
        <v>200314</v>
      </c>
      <c r="G127" s="5" t="s">
        <v>435</v>
      </c>
      <c r="H127" s="4" t="s">
        <v>436</v>
      </c>
      <c r="I127" s="12">
        <v>100</v>
      </c>
      <c r="J127" s="12">
        <v>10</v>
      </c>
      <c r="K127" s="47" t="str">
        <f t="shared" si="6"/>
        <v>Foto 1</v>
      </c>
      <c r="L127" s="47"/>
      <c r="M127" s="47"/>
      <c r="N127" s="47"/>
      <c r="O127" s="48"/>
      <c r="P127" s="48"/>
      <c r="Q127" s="48"/>
      <c r="R127" s="48"/>
      <c r="S127" s="48"/>
    </row>
    <row r="128" spans="1:19" s="6" customFormat="1" ht="30" x14ac:dyDescent="0.25">
      <c r="A128" s="8">
        <v>90</v>
      </c>
      <c r="B128" s="9" t="s">
        <v>416</v>
      </c>
      <c r="C128" s="5" t="s">
        <v>1250</v>
      </c>
      <c r="D128" s="4" t="s">
        <v>437</v>
      </c>
      <c r="E128" s="4" t="s">
        <v>438</v>
      </c>
      <c r="F128" s="4">
        <v>24079</v>
      </c>
      <c r="G128" s="5" t="s">
        <v>439</v>
      </c>
      <c r="H128" s="4" t="s">
        <v>440</v>
      </c>
      <c r="I128" s="12">
        <v>600</v>
      </c>
      <c r="J128" s="12">
        <v>15</v>
      </c>
      <c r="K128" s="47" t="str">
        <f t="shared" si="6"/>
        <v>Foto 1</v>
      </c>
      <c r="L128" s="47"/>
      <c r="M128" s="47"/>
      <c r="N128" s="47"/>
      <c r="O128" s="48"/>
      <c r="P128" s="48"/>
      <c r="Q128" s="48"/>
      <c r="R128" s="48"/>
      <c r="S128" s="48"/>
    </row>
    <row r="129" spans="1:19" s="6" customFormat="1" ht="30" x14ac:dyDescent="0.25">
      <c r="A129" s="8">
        <v>91</v>
      </c>
      <c r="B129" s="9" t="s">
        <v>416</v>
      </c>
      <c r="C129" s="5" t="s">
        <v>441</v>
      </c>
      <c r="D129" s="4" t="s">
        <v>442</v>
      </c>
      <c r="E129" s="4">
        <v>31490</v>
      </c>
      <c r="F129" s="4" t="s">
        <v>443</v>
      </c>
      <c r="G129" s="5" t="s">
        <v>444</v>
      </c>
      <c r="H129" s="4" t="s">
        <v>445</v>
      </c>
      <c r="I129" s="12">
        <v>350</v>
      </c>
      <c r="J129" s="12">
        <v>40</v>
      </c>
      <c r="K129" s="47" t="str">
        <f t="shared" si="6"/>
        <v>Foto 1</v>
      </c>
      <c r="L129" s="47" t="str">
        <f>HYPERLINK(CONCATENATE("http://www.unionmachinery.com/E-mail/liquidations/20210215-mexico/",TEXT(A129,"000"),"-1.jpg"),"Foto 2")</f>
        <v>Foto 2</v>
      </c>
      <c r="M129" s="47" t="str">
        <f>HYPERLINK(CONCATENATE("http://www.unionmachinery.com/E-mail/liquidations/20210215-mexico/",TEXT(A129,"000"),"-2.jpg"),"Foto 3")</f>
        <v>Foto 3</v>
      </c>
      <c r="N129" s="47"/>
      <c r="O129" s="48"/>
      <c r="P129" s="48"/>
      <c r="Q129" s="48"/>
      <c r="R129" s="48"/>
      <c r="S129" s="48"/>
    </row>
    <row r="130" spans="1:19" s="6" customFormat="1" ht="30" x14ac:dyDescent="0.25">
      <c r="A130" s="8">
        <v>92</v>
      </c>
      <c r="B130" s="9" t="s">
        <v>416</v>
      </c>
      <c r="C130" s="5" t="s">
        <v>446</v>
      </c>
      <c r="D130" s="4" t="s">
        <v>255</v>
      </c>
      <c r="E130" s="4" t="s">
        <v>447</v>
      </c>
      <c r="F130" s="4"/>
      <c r="G130" s="5" t="s">
        <v>448</v>
      </c>
      <c r="H130" s="4" t="s">
        <v>449</v>
      </c>
      <c r="I130" s="12">
        <v>350</v>
      </c>
      <c r="J130" s="12">
        <v>15</v>
      </c>
      <c r="K130" s="47" t="str">
        <f t="shared" si="6"/>
        <v>Foto 1</v>
      </c>
      <c r="L130" s="47"/>
      <c r="M130" s="47"/>
      <c r="N130" s="47"/>
      <c r="O130" s="48"/>
      <c r="P130" s="48"/>
      <c r="Q130" s="48"/>
      <c r="R130" s="48"/>
      <c r="S130" s="48"/>
    </row>
    <row r="131" spans="1:19" s="6" customFormat="1" ht="30" x14ac:dyDescent="0.25">
      <c r="A131" s="8">
        <v>93</v>
      </c>
      <c r="B131" s="9" t="s">
        <v>416</v>
      </c>
      <c r="C131" s="5" t="s">
        <v>450</v>
      </c>
      <c r="D131" s="4" t="s">
        <v>451</v>
      </c>
      <c r="E131" s="4"/>
      <c r="F131" s="4"/>
      <c r="G131" s="5" t="s">
        <v>439</v>
      </c>
      <c r="H131" s="4" t="s">
        <v>452</v>
      </c>
      <c r="I131" s="12">
        <v>150</v>
      </c>
      <c r="J131" s="12">
        <v>15</v>
      </c>
      <c r="K131" s="47" t="str">
        <f t="shared" si="6"/>
        <v>Foto 1</v>
      </c>
      <c r="L131" s="47"/>
      <c r="M131" s="47"/>
      <c r="N131" s="47"/>
      <c r="O131" s="48"/>
      <c r="P131" s="48"/>
      <c r="Q131" s="48"/>
      <c r="R131" s="48"/>
      <c r="S131" s="48"/>
    </row>
    <row r="132" spans="1:19" s="6" customFormat="1" ht="30" x14ac:dyDescent="0.25">
      <c r="A132" s="8">
        <v>94</v>
      </c>
      <c r="B132" s="9" t="s">
        <v>453</v>
      </c>
      <c r="C132" s="5" t="s">
        <v>454</v>
      </c>
      <c r="D132" s="4" t="s">
        <v>455</v>
      </c>
      <c r="E132" s="4" t="s">
        <v>456</v>
      </c>
      <c r="F132" s="4" t="s">
        <v>457</v>
      </c>
      <c r="G132" s="5" t="s">
        <v>458</v>
      </c>
      <c r="H132" s="4" t="s">
        <v>459</v>
      </c>
      <c r="I132" s="12">
        <v>125</v>
      </c>
      <c r="J132" s="12">
        <v>10</v>
      </c>
      <c r="K132" s="47" t="str">
        <f t="shared" si="6"/>
        <v>Foto 1</v>
      </c>
      <c r="L132" s="47"/>
      <c r="M132" s="47"/>
      <c r="N132" s="47"/>
      <c r="O132" s="48"/>
      <c r="P132" s="48"/>
      <c r="Q132" s="48"/>
      <c r="R132" s="48"/>
      <c r="S132" s="48"/>
    </row>
    <row r="133" spans="1:19" s="6" customFormat="1" ht="30" x14ac:dyDescent="0.25">
      <c r="A133" s="8">
        <v>95</v>
      </c>
      <c r="B133" s="9" t="s">
        <v>416</v>
      </c>
      <c r="C133" s="5" t="s">
        <v>460</v>
      </c>
      <c r="D133" s="4" t="s">
        <v>461</v>
      </c>
      <c r="E133" s="4" t="s">
        <v>462</v>
      </c>
      <c r="F133" s="4"/>
      <c r="G133" s="5" t="s">
        <v>463</v>
      </c>
      <c r="H133" s="4" t="s">
        <v>464</v>
      </c>
      <c r="I133" s="12">
        <v>45</v>
      </c>
      <c r="J133" s="12">
        <v>10</v>
      </c>
      <c r="K133" s="47" t="str">
        <f t="shared" si="6"/>
        <v>Foto 1</v>
      </c>
      <c r="L133" s="47"/>
      <c r="M133" s="47"/>
      <c r="N133" s="47"/>
      <c r="O133" s="48"/>
      <c r="P133" s="48"/>
      <c r="Q133" s="48"/>
      <c r="R133" s="48"/>
      <c r="S133" s="48"/>
    </row>
    <row r="134" spans="1:19" s="6" customFormat="1" ht="30" x14ac:dyDescent="0.25">
      <c r="A134" s="8">
        <v>96</v>
      </c>
      <c r="B134" s="9" t="s">
        <v>453</v>
      </c>
      <c r="C134" s="5" t="s">
        <v>465</v>
      </c>
      <c r="D134" s="4" t="s">
        <v>466</v>
      </c>
      <c r="E134" s="4" t="s">
        <v>467</v>
      </c>
      <c r="F134" s="4" t="s">
        <v>468</v>
      </c>
      <c r="G134" s="5" t="s">
        <v>469</v>
      </c>
      <c r="H134" s="4" t="s">
        <v>470</v>
      </c>
      <c r="I134" s="12">
        <v>45</v>
      </c>
      <c r="J134" s="12">
        <v>5</v>
      </c>
      <c r="K134" s="47" t="str">
        <f t="shared" si="6"/>
        <v>Foto 1</v>
      </c>
      <c r="L134" s="47"/>
      <c r="M134" s="47"/>
      <c r="N134" s="47"/>
      <c r="O134" s="48"/>
      <c r="P134" s="48"/>
      <c r="Q134" s="48"/>
      <c r="R134" s="48"/>
      <c r="S134" s="48"/>
    </row>
    <row r="135" spans="1:19" s="6" customFormat="1" ht="45" x14ac:dyDescent="0.25">
      <c r="A135" s="8">
        <v>97</v>
      </c>
      <c r="B135" s="9" t="s">
        <v>453</v>
      </c>
      <c r="C135" s="5" t="s">
        <v>471</v>
      </c>
      <c r="D135" s="4" t="s">
        <v>472</v>
      </c>
      <c r="E135" s="4">
        <v>210</v>
      </c>
      <c r="F135" s="4"/>
      <c r="G135" s="5" t="s">
        <v>473</v>
      </c>
      <c r="H135" s="4" t="s">
        <v>474</v>
      </c>
      <c r="I135" s="12">
        <v>150</v>
      </c>
      <c r="J135" s="12">
        <v>10</v>
      </c>
      <c r="K135" s="47" t="str">
        <f t="shared" si="6"/>
        <v>Foto 1</v>
      </c>
      <c r="L135" s="47"/>
      <c r="M135" s="47"/>
      <c r="N135" s="47"/>
      <c r="O135" s="48"/>
      <c r="P135" s="48"/>
      <c r="Q135" s="48"/>
      <c r="R135" s="48"/>
      <c r="S135" s="48"/>
    </row>
    <row r="136" spans="1:19" s="6" customFormat="1" ht="30" x14ac:dyDescent="0.25">
      <c r="A136" s="8">
        <v>98</v>
      </c>
      <c r="B136" s="9" t="s">
        <v>453</v>
      </c>
      <c r="C136" s="5" t="s">
        <v>475</v>
      </c>
      <c r="D136" s="4" t="s">
        <v>476</v>
      </c>
      <c r="E136" s="4"/>
      <c r="F136" s="4"/>
      <c r="G136" s="5" t="s">
        <v>477</v>
      </c>
      <c r="H136" s="4" t="s">
        <v>478</v>
      </c>
      <c r="I136" s="12">
        <v>150</v>
      </c>
      <c r="J136" s="12">
        <v>20</v>
      </c>
      <c r="K136" s="47" t="str">
        <f t="shared" si="6"/>
        <v>Foto 1</v>
      </c>
      <c r="L136" s="47"/>
      <c r="M136" s="47"/>
      <c r="N136" s="47"/>
      <c r="O136" s="48"/>
      <c r="P136" s="48"/>
      <c r="Q136" s="48"/>
      <c r="R136" s="48"/>
      <c r="S136" s="48"/>
    </row>
    <row r="137" spans="1:19" s="6" customFormat="1" x14ac:dyDescent="0.25">
      <c r="A137" s="8">
        <v>99</v>
      </c>
      <c r="B137" s="9" t="s">
        <v>453</v>
      </c>
      <c r="C137" s="5" t="s">
        <v>479</v>
      </c>
      <c r="D137" s="4" t="s">
        <v>480</v>
      </c>
      <c r="E137" s="4" t="s">
        <v>481</v>
      </c>
      <c r="F137" s="4"/>
      <c r="G137" s="5" t="s">
        <v>482</v>
      </c>
      <c r="H137" s="4" t="s">
        <v>483</v>
      </c>
      <c r="I137" s="12">
        <v>275</v>
      </c>
      <c r="J137" s="12">
        <v>35</v>
      </c>
      <c r="K137" s="47" t="str">
        <f t="shared" si="6"/>
        <v>Foto 1</v>
      </c>
      <c r="L137" s="47"/>
      <c r="M137" s="47"/>
      <c r="N137" s="47"/>
      <c r="O137" s="48"/>
      <c r="P137" s="48"/>
      <c r="Q137" s="48"/>
      <c r="R137" s="48"/>
      <c r="S137" s="48"/>
    </row>
    <row r="138" spans="1:19" s="6" customFormat="1" ht="30" x14ac:dyDescent="0.25">
      <c r="A138" s="8">
        <v>100</v>
      </c>
      <c r="B138" s="9" t="s">
        <v>330</v>
      </c>
      <c r="C138" s="5" t="s">
        <v>484</v>
      </c>
      <c r="D138" s="4" t="s">
        <v>485</v>
      </c>
      <c r="E138" s="4" t="s">
        <v>486</v>
      </c>
      <c r="F138" s="4" t="s">
        <v>487</v>
      </c>
      <c r="G138" s="5" t="s">
        <v>488</v>
      </c>
      <c r="H138" s="4" t="s">
        <v>489</v>
      </c>
      <c r="I138" s="12">
        <v>75</v>
      </c>
      <c r="J138" s="12">
        <v>10</v>
      </c>
      <c r="K138" s="47" t="str">
        <f t="shared" si="6"/>
        <v>Foto 1</v>
      </c>
      <c r="L138" s="47"/>
      <c r="M138" s="47"/>
      <c r="N138" s="47"/>
      <c r="O138" s="48"/>
      <c r="P138" s="48"/>
      <c r="Q138" s="48"/>
      <c r="R138" s="48"/>
      <c r="S138" s="48"/>
    </row>
    <row r="139" spans="1:19" s="6" customFormat="1" x14ac:dyDescent="0.25">
      <c r="A139" s="8">
        <v>101</v>
      </c>
      <c r="B139" s="9" t="s">
        <v>453</v>
      </c>
      <c r="C139" s="5" t="s">
        <v>490</v>
      </c>
      <c r="D139" s="4" t="s">
        <v>134</v>
      </c>
      <c r="E139" s="4" t="s">
        <v>491</v>
      </c>
      <c r="F139" s="4"/>
      <c r="G139" s="5" t="s">
        <v>40</v>
      </c>
      <c r="H139" s="4" t="s">
        <v>492</v>
      </c>
      <c r="I139" s="12">
        <v>125</v>
      </c>
      <c r="J139" s="12">
        <v>10</v>
      </c>
      <c r="K139" s="47" t="str">
        <f t="shared" si="6"/>
        <v>Foto 1</v>
      </c>
      <c r="L139" s="47"/>
      <c r="M139" s="47"/>
      <c r="N139" s="47"/>
      <c r="O139" s="48"/>
      <c r="P139" s="48"/>
      <c r="Q139" s="48"/>
      <c r="R139" s="48"/>
      <c r="S139" s="48"/>
    </row>
    <row r="140" spans="1:19" s="6" customFormat="1" ht="30" x14ac:dyDescent="0.25">
      <c r="A140" s="8">
        <v>102</v>
      </c>
      <c r="B140" s="9" t="s">
        <v>330</v>
      </c>
      <c r="C140" s="5" t="s">
        <v>493</v>
      </c>
      <c r="D140" s="4" t="s">
        <v>494</v>
      </c>
      <c r="E140" s="4" t="s">
        <v>495</v>
      </c>
      <c r="F140" s="4"/>
      <c r="G140" s="5" t="s">
        <v>496</v>
      </c>
      <c r="H140" s="4" t="s">
        <v>497</v>
      </c>
      <c r="I140" s="12">
        <v>30</v>
      </c>
      <c r="J140" s="12">
        <v>10</v>
      </c>
      <c r="K140" s="47" t="str">
        <f t="shared" si="6"/>
        <v>Foto 1</v>
      </c>
      <c r="L140" s="47"/>
      <c r="M140" s="47"/>
      <c r="N140" s="47"/>
      <c r="O140" s="48"/>
      <c r="P140" s="48"/>
      <c r="Q140" s="48"/>
      <c r="R140" s="48"/>
      <c r="S140" s="48"/>
    </row>
    <row r="141" spans="1:19" s="6" customFormat="1" ht="45" x14ac:dyDescent="0.25">
      <c r="A141" s="8">
        <v>103</v>
      </c>
      <c r="B141" s="9" t="s">
        <v>453</v>
      </c>
      <c r="C141" s="5" t="s">
        <v>498</v>
      </c>
      <c r="D141" s="4" t="s">
        <v>499</v>
      </c>
      <c r="E141" s="4">
        <v>5100</v>
      </c>
      <c r="F141" s="4" t="s">
        <v>500</v>
      </c>
      <c r="G141" s="5" t="s">
        <v>501</v>
      </c>
      <c r="H141" s="4" t="s">
        <v>502</v>
      </c>
      <c r="I141" s="12">
        <v>650</v>
      </c>
      <c r="J141" s="12">
        <v>55</v>
      </c>
      <c r="K141" s="47" t="str">
        <f t="shared" si="6"/>
        <v>Foto 1</v>
      </c>
      <c r="L141" s="47"/>
      <c r="M141" s="47"/>
      <c r="N141" s="47"/>
      <c r="O141" s="48"/>
      <c r="P141" s="48"/>
      <c r="Q141" s="48"/>
      <c r="R141" s="48"/>
      <c r="S141" s="48"/>
    </row>
    <row r="142" spans="1:19" s="6" customFormat="1" x14ac:dyDescent="0.25">
      <c r="A142" s="8">
        <v>104</v>
      </c>
      <c r="B142" s="9" t="s">
        <v>453</v>
      </c>
      <c r="C142" s="5" t="s">
        <v>503</v>
      </c>
      <c r="D142" s="4" t="s">
        <v>480</v>
      </c>
      <c r="E142" s="4" t="s">
        <v>504</v>
      </c>
      <c r="F142" s="4" t="s">
        <v>505</v>
      </c>
      <c r="G142" s="5" t="s">
        <v>482</v>
      </c>
      <c r="H142" s="4" t="s">
        <v>483</v>
      </c>
      <c r="I142" s="12">
        <v>275</v>
      </c>
      <c r="J142" s="12">
        <v>50</v>
      </c>
      <c r="K142" s="47" t="str">
        <f t="shared" si="6"/>
        <v>Foto 1</v>
      </c>
      <c r="L142" s="47"/>
      <c r="M142" s="47"/>
      <c r="N142" s="47"/>
      <c r="O142" s="48"/>
      <c r="P142" s="48"/>
      <c r="Q142" s="48"/>
      <c r="R142" s="48"/>
      <c r="S142" s="48"/>
    </row>
    <row r="143" spans="1:19" s="6" customFormat="1" ht="45" x14ac:dyDescent="0.25">
      <c r="A143" s="8">
        <v>105</v>
      </c>
      <c r="B143" s="9" t="s">
        <v>453</v>
      </c>
      <c r="C143" s="5" t="s">
        <v>1251</v>
      </c>
      <c r="D143" s="4" t="s">
        <v>506</v>
      </c>
      <c r="E143" s="4" t="s">
        <v>507</v>
      </c>
      <c r="F143" s="4">
        <v>391224</v>
      </c>
      <c r="G143" s="5" t="s">
        <v>508</v>
      </c>
      <c r="H143" s="4" t="s">
        <v>509</v>
      </c>
      <c r="I143" s="12">
        <v>125</v>
      </c>
      <c r="J143" s="12">
        <v>10</v>
      </c>
      <c r="K143" s="47" t="str">
        <f t="shared" si="6"/>
        <v>Foto 1</v>
      </c>
      <c r="L143" s="47"/>
      <c r="M143" s="47"/>
      <c r="N143" s="47"/>
      <c r="O143" s="48"/>
      <c r="P143" s="48"/>
      <c r="Q143" s="48"/>
      <c r="R143" s="48"/>
      <c r="S143" s="48"/>
    </row>
    <row r="144" spans="1:19" s="6" customFormat="1" ht="45" x14ac:dyDescent="0.25">
      <c r="A144" s="8">
        <v>106</v>
      </c>
      <c r="B144" s="9" t="s">
        <v>330</v>
      </c>
      <c r="C144" s="5" t="s">
        <v>510</v>
      </c>
      <c r="D144" s="4" t="s">
        <v>511</v>
      </c>
      <c r="E144" s="4" t="s">
        <v>512</v>
      </c>
      <c r="F144" s="4"/>
      <c r="G144" s="5" t="s">
        <v>508</v>
      </c>
      <c r="H144" s="4" t="s">
        <v>513</v>
      </c>
      <c r="I144" s="12">
        <v>175</v>
      </c>
      <c r="J144" s="12">
        <v>10</v>
      </c>
      <c r="K144" s="47" t="str">
        <f t="shared" si="6"/>
        <v>Foto 1</v>
      </c>
      <c r="L144" s="47"/>
      <c r="M144" s="47"/>
      <c r="N144" s="47"/>
      <c r="O144" s="48"/>
      <c r="P144" s="48"/>
      <c r="Q144" s="48"/>
      <c r="R144" s="48"/>
      <c r="S144" s="48"/>
    </row>
    <row r="145" spans="1:19" s="6" customFormat="1" ht="30" x14ac:dyDescent="0.25">
      <c r="A145" s="8">
        <v>107</v>
      </c>
      <c r="B145" s="9" t="s">
        <v>453</v>
      </c>
      <c r="C145" s="5" t="s">
        <v>514</v>
      </c>
      <c r="D145" s="4" t="s">
        <v>515</v>
      </c>
      <c r="E145" s="4" t="s">
        <v>516</v>
      </c>
      <c r="F145" s="4" t="s">
        <v>517</v>
      </c>
      <c r="G145" s="5" t="s">
        <v>518</v>
      </c>
      <c r="H145" s="4" t="s">
        <v>519</v>
      </c>
      <c r="I145" s="12">
        <v>75</v>
      </c>
      <c r="J145" s="12">
        <v>10</v>
      </c>
      <c r="K145" s="47" t="str">
        <f t="shared" si="6"/>
        <v>Foto 1</v>
      </c>
      <c r="L145" s="47"/>
      <c r="M145" s="47"/>
      <c r="N145" s="47"/>
      <c r="O145" s="48"/>
      <c r="P145" s="48"/>
      <c r="Q145" s="48"/>
      <c r="R145" s="48"/>
      <c r="S145" s="48"/>
    </row>
    <row r="146" spans="1:19" s="6" customFormat="1" ht="60" x14ac:dyDescent="0.25">
      <c r="A146" s="8">
        <v>108</v>
      </c>
      <c r="B146" s="9" t="s">
        <v>453</v>
      </c>
      <c r="C146" s="5" t="s">
        <v>520</v>
      </c>
      <c r="D146" s="4" t="s">
        <v>521</v>
      </c>
      <c r="E146" s="4" t="s">
        <v>522</v>
      </c>
      <c r="F146" s="4" t="s">
        <v>523</v>
      </c>
      <c r="G146" s="5" t="s">
        <v>524</v>
      </c>
      <c r="H146" s="4" t="s">
        <v>525</v>
      </c>
      <c r="I146" s="12">
        <v>400</v>
      </c>
      <c r="J146" s="12">
        <v>10</v>
      </c>
      <c r="K146" s="47" t="str">
        <f t="shared" si="6"/>
        <v>Foto 1</v>
      </c>
      <c r="L146" s="47"/>
      <c r="M146" s="47"/>
      <c r="N146" s="47"/>
      <c r="O146" s="48"/>
      <c r="P146" s="48"/>
      <c r="Q146" s="48"/>
      <c r="R146" s="48"/>
      <c r="S146" s="48"/>
    </row>
    <row r="147" spans="1:19" s="6" customFormat="1" ht="30" x14ac:dyDescent="0.25">
      <c r="A147" s="8">
        <v>109</v>
      </c>
      <c r="B147" s="9" t="s">
        <v>453</v>
      </c>
      <c r="C147" s="5" t="s">
        <v>526</v>
      </c>
      <c r="D147" s="4" t="s">
        <v>527</v>
      </c>
      <c r="E147" s="4"/>
      <c r="F147" s="4"/>
      <c r="G147" s="5" t="s">
        <v>528</v>
      </c>
      <c r="H147" s="4" t="s">
        <v>529</v>
      </c>
      <c r="I147" s="12">
        <v>400</v>
      </c>
      <c r="J147" s="12">
        <v>10</v>
      </c>
      <c r="K147" s="47" t="str">
        <f t="shared" si="6"/>
        <v>Foto 1</v>
      </c>
      <c r="L147" s="47"/>
      <c r="M147" s="47"/>
      <c r="N147" s="47"/>
      <c r="O147" s="48"/>
      <c r="P147" s="48"/>
      <c r="Q147" s="48"/>
      <c r="R147" s="48"/>
      <c r="S147" s="48"/>
    </row>
    <row r="148" spans="1:19" s="6" customFormat="1" ht="30" x14ac:dyDescent="0.25">
      <c r="A148" s="8">
        <v>110</v>
      </c>
      <c r="B148" s="9" t="s">
        <v>453</v>
      </c>
      <c r="C148" s="5" t="s">
        <v>530</v>
      </c>
      <c r="D148" s="4" t="s">
        <v>531</v>
      </c>
      <c r="E148" s="4" t="s">
        <v>532</v>
      </c>
      <c r="F148" s="4" t="s">
        <v>533</v>
      </c>
      <c r="G148" s="5" t="s">
        <v>534</v>
      </c>
      <c r="H148" s="4" t="s">
        <v>535</v>
      </c>
      <c r="I148" s="12">
        <v>1500</v>
      </c>
      <c r="J148" s="12">
        <v>50</v>
      </c>
      <c r="K148" s="47" t="str">
        <f t="shared" si="6"/>
        <v>Foto 1</v>
      </c>
      <c r="L148" s="47"/>
      <c r="M148" s="47"/>
      <c r="N148" s="47"/>
      <c r="O148" s="48"/>
      <c r="P148" s="48"/>
      <c r="Q148" s="48"/>
      <c r="R148" s="48"/>
      <c r="S148" s="48"/>
    </row>
    <row r="149" spans="1:19" s="6" customFormat="1" ht="45" x14ac:dyDescent="0.25">
      <c r="A149" s="8">
        <v>111</v>
      </c>
      <c r="B149" s="9" t="s">
        <v>453</v>
      </c>
      <c r="C149" s="5" t="s">
        <v>536</v>
      </c>
      <c r="D149" s="4" t="s">
        <v>537</v>
      </c>
      <c r="E149" s="4" t="s">
        <v>538</v>
      </c>
      <c r="F149" s="4">
        <v>200314</v>
      </c>
      <c r="G149" s="5" t="s">
        <v>539</v>
      </c>
      <c r="H149" s="4" t="s">
        <v>540</v>
      </c>
      <c r="I149" s="12">
        <v>50</v>
      </c>
      <c r="J149" s="12">
        <v>10</v>
      </c>
      <c r="K149" s="47" t="str">
        <f t="shared" si="6"/>
        <v>Foto 1</v>
      </c>
      <c r="L149" s="47"/>
      <c r="M149" s="47"/>
      <c r="N149" s="47"/>
      <c r="O149" s="48"/>
      <c r="P149" s="48"/>
      <c r="Q149" s="48"/>
      <c r="R149" s="48"/>
      <c r="S149" s="48"/>
    </row>
    <row r="150" spans="1:19" s="6" customFormat="1" ht="60" x14ac:dyDescent="0.25">
      <c r="A150" s="8">
        <v>112</v>
      </c>
      <c r="B150" s="9" t="s">
        <v>453</v>
      </c>
      <c r="C150" s="5" t="s">
        <v>541</v>
      </c>
      <c r="D150" s="4" t="s">
        <v>13</v>
      </c>
      <c r="E150" s="4" t="s">
        <v>14</v>
      </c>
      <c r="F150" s="7"/>
      <c r="G150" s="5" t="s">
        <v>15</v>
      </c>
      <c r="H150" s="4" t="s">
        <v>16</v>
      </c>
      <c r="I150" s="12">
        <v>1000</v>
      </c>
      <c r="J150" s="12">
        <v>40</v>
      </c>
      <c r="K150" s="47" t="str">
        <f t="shared" si="6"/>
        <v>Foto 1</v>
      </c>
      <c r="L150" s="47"/>
      <c r="M150" s="47"/>
      <c r="N150" s="47"/>
      <c r="O150" s="48"/>
      <c r="P150" s="48"/>
      <c r="Q150" s="48"/>
      <c r="R150" s="48"/>
      <c r="S150" s="48"/>
    </row>
    <row r="151" spans="1:19" s="6" customFormat="1" ht="30" x14ac:dyDescent="0.25">
      <c r="A151" s="8">
        <v>113</v>
      </c>
      <c r="B151" s="9" t="s">
        <v>453</v>
      </c>
      <c r="C151" s="5" t="s">
        <v>542</v>
      </c>
      <c r="D151" s="4" t="s">
        <v>543</v>
      </c>
      <c r="E151" s="4" t="s">
        <v>544</v>
      </c>
      <c r="F151" s="4">
        <v>37147412</v>
      </c>
      <c r="G151" s="5" t="s">
        <v>545</v>
      </c>
      <c r="H151" s="4" t="s">
        <v>546</v>
      </c>
      <c r="I151" s="12">
        <v>100</v>
      </c>
      <c r="J151" s="12">
        <v>5</v>
      </c>
      <c r="K151" s="47" t="str">
        <f t="shared" si="6"/>
        <v>Foto 1</v>
      </c>
      <c r="L151" s="47"/>
      <c r="M151" s="47"/>
      <c r="N151" s="47"/>
      <c r="O151" s="48"/>
      <c r="P151" s="48"/>
      <c r="Q151" s="48"/>
      <c r="R151" s="48"/>
      <c r="S151" s="48"/>
    </row>
    <row r="152" spans="1:19" s="6" customFormat="1" ht="30" x14ac:dyDescent="0.25">
      <c r="A152" s="8">
        <v>114</v>
      </c>
      <c r="B152" s="9" t="s">
        <v>453</v>
      </c>
      <c r="C152" s="5" t="s">
        <v>547</v>
      </c>
      <c r="D152" s="4" t="s">
        <v>34</v>
      </c>
      <c r="E152" s="4"/>
      <c r="F152" s="7"/>
      <c r="G152" s="5" t="s">
        <v>40</v>
      </c>
      <c r="H152" s="4" t="s">
        <v>548</v>
      </c>
      <c r="I152" s="12">
        <v>1200</v>
      </c>
      <c r="J152" s="12">
        <v>200</v>
      </c>
      <c r="K152" s="47" t="str">
        <f t="shared" si="6"/>
        <v>Foto 1</v>
      </c>
      <c r="L152" s="47"/>
      <c r="M152" s="47"/>
      <c r="N152" s="47"/>
      <c r="O152" s="48"/>
      <c r="P152" s="48"/>
      <c r="Q152" s="48"/>
      <c r="R152" s="48"/>
      <c r="S152" s="48"/>
    </row>
    <row r="153" spans="1:19" s="6" customFormat="1" ht="30" x14ac:dyDescent="0.25">
      <c r="A153" s="8">
        <v>115</v>
      </c>
      <c r="B153" s="9" t="s">
        <v>453</v>
      </c>
      <c r="C153" s="5" t="s">
        <v>549</v>
      </c>
      <c r="D153" s="4" t="s">
        <v>550</v>
      </c>
      <c r="E153" s="4" t="s">
        <v>551</v>
      </c>
      <c r="F153" s="7"/>
      <c r="G153" s="26"/>
      <c r="H153" s="4" t="s">
        <v>552</v>
      </c>
      <c r="I153" s="12">
        <v>50</v>
      </c>
      <c r="J153" s="12">
        <v>5</v>
      </c>
      <c r="K153" s="47" t="str">
        <f t="shared" si="6"/>
        <v>Foto 1</v>
      </c>
      <c r="L153" s="47"/>
      <c r="M153" s="47"/>
      <c r="N153" s="47"/>
      <c r="O153" s="48"/>
      <c r="P153" s="48"/>
      <c r="Q153" s="48"/>
      <c r="R153" s="48"/>
      <c r="S153" s="48"/>
    </row>
    <row r="154" spans="1:19" s="6" customFormat="1" x14ac:dyDescent="0.25">
      <c r="A154" s="8">
        <v>116</v>
      </c>
      <c r="B154" s="9" t="s">
        <v>453</v>
      </c>
      <c r="C154" s="5" t="s">
        <v>553</v>
      </c>
      <c r="D154" s="4" t="s">
        <v>554</v>
      </c>
      <c r="E154" s="4" t="s">
        <v>555</v>
      </c>
      <c r="F154" s="7"/>
      <c r="G154" s="26"/>
      <c r="H154" s="4" t="s">
        <v>556</v>
      </c>
      <c r="I154" s="12">
        <v>50</v>
      </c>
      <c r="J154" s="12">
        <v>5</v>
      </c>
      <c r="K154" s="47" t="str">
        <f t="shared" si="6"/>
        <v>Foto 1</v>
      </c>
      <c r="L154" s="47"/>
      <c r="M154" s="47"/>
      <c r="N154" s="47"/>
      <c r="O154" s="48"/>
      <c r="P154" s="48"/>
      <c r="Q154" s="48"/>
      <c r="R154" s="48"/>
      <c r="S154" s="48"/>
    </row>
    <row r="155" spans="1:19" s="6" customFormat="1" ht="45" x14ac:dyDescent="0.25">
      <c r="A155" s="8">
        <v>117</v>
      </c>
      <c r="B155" s="9" t="s">
        <v>453</v>
      </c>
      <c r="C155" s="5" t="s">
        <v>557</v>
      </c>
      <c r="D155" s="4" t="s">
        <v>558</v>
      </c>
      <c r="E155" s="4" t="s">
        <v>559</v>
      </c>
      <c r="F155" s="7"/>
      <c r="G155" s="5" t="s">
        <v>560</v>
      </c>
      <c r="H155" s="4" t="s">
        <v>561</v>
      </c>
      <c r="I155" s="12">
        <v>275</v>
      </c>
      <c r="J155" s="12">
        <v>20</v>
      </c>
      <c r="K155" s="47" t="str">
        <f t="shared" si="6"/>
        <v>Foto 1</v>
      </c>
      <c r="L155" s="47"/>
      <c r="M155" s="47"/>
      <c r="N155" s="47"/>
      <c r="O155" s="48"/>
      <c r="P155" s="48"/>
      <c r="Q155" s="48"/>
      <c r="R155" s="48"/>
      <c r="S155" s="48"/>
    </row>
    <row r="156" spans="1:19" s="6" customFormat="1" ht="30" x14ac:dyDescent="0.25">
      <c r="A156" s="8">
        <v>118</v>
      </c>
      <c r="B156" s="9" t="s">
        <v>330</v>
      </c>
      <c r="C156" s="5" t="s">
        <v>562</v>
      </c>
      <c r="D156" s="4" t="s">
        <v>411</v>
      </c>
      <c r="E156" s="4" t="s">
        <v>563</v>
      </c>
      <c r="F156" s="7"/>
      <c r="G156" s="5" t="s">
        <v>564</v>
      </c>
      <c r="H156" s="4" t="s">
        <v>565</v>
      </c>
      <c r="I156" s="12">
        <v>300</v>
      </c>
      <c r="J156" s="12">
        <v>65</v>
      </c>
      <c r="K156" s="47" t="str">
        <f>HYPERLINK(CONCATENATE("http://www.unionmachinery.com/E-mail/liquidations/20210215-mexico/",TEXT(A156,"000"),"-1.jpg"),"Foto 1")</f>
        <v>Foto 1</v>
      </c>
      <c r="L156" s="47" t="str">
        <f>HYPERLINK(CONCATENATE("http://www.unionmachinery.com/E-mail/liquidations/20210215-mexico/",TEXT(A156,"000"),"-2.jpg"),"Foto 2")</f>
        <v>Foto 2</v>
      </c>
      <c r="M156" s="47"/>
      <c r="N156" s="47"/>
      <c r="O156" s="48"/>
      <c r="P156" s="48"/>
      <c r="Q156" s="48"/>
      <c r="R156" s="48"/>
      <c r="S156" s="48"/>
    </row>
    <row r="157" spans="1:19" s="6" customFormat="1" ht="30" x14ac:dyDescent="0.25">
      <c r="A157" s="8" t="s">
        <v>566</v>
      </c>
      <c r="B157" s="9" t="s">
        <v>453</v>
      </c>
      <c r="C157" s="5" t="s">
        <v>567</v>
      </c>
      <c r="D157" s="4" t="s">
        <v>568</v>
      </c>
      <c r="E157" s="4" t="s">
        <v>569</v>
      </c>
      <c r="F157" s="7"/>
      <c r="G157" s="5"/>
      <c r="H157" s="7"/>
      <c r="I157" s="17">
        <v>15</v>
      </c>
      <c r="J157" s="17">
        <v>2</v>
      </c>
      <c r="K157" s="47" t="str">
        <f>HYPERLINK(CONCATENATE("http://www.unionmachinery.com/E-mail/liquidations/20210215-mexico/119.jpg"),"Foto 1")</f>
        <v>Foto 1</v>
      </c>
      <c r="L157" s="46"/>
      <c r="M157" s="46"/>
      <c r="N157" s="46"/>
      <c r="O157" s="49"/>
      <c r="P157" s="49"/>
      <c r="Q157" s="49"/>
      <c r="R157" s="49"/>
      <c r="S157" s="49"/>
    </row>
    <row r="158" spans="1:19" s="6" customFormat="1" ht="30" x14ac:dyDescent="0.25">
      <c r="A158" s="8" t="s">
        <v>570</v>
      </c>
      <c r="B158" s="9" t="s">
        <v>453</v>
      </c>
      <c r="C158" s="5" t="s">
        <v>571</v>
      </c>
      <c r="D158" s="4" t="s">
        <v>572</v>
      </c>
      <c r="E158" s="4" t="s">
        <v>573</v>
      </c>
      <c r="F158" s="7"/>
      <c r="G158" s="5"/>
      <c r="H158" s="7"/>
      <c r="I158" s="17">
        <v>15</v>
      </c>
      <c r="J158" s="17">
        <v>2</v>
      </c>
      <c r="K158" s="47"/>
      <c r="L158" s="46"/>
      <c r="M158" s="46"/>
      <c r="N158" s="46"/>
      <c r="O158" s="49"/>
      <c r="P158" s="49"/>
      <c r="Q158" s="49"/>
      <c r="R158" s="49"/>
      <c r="S158" s="49"/>
    </row>
    <row r="159" spans="1:19" s="6" customFormat="1" ht="30" x14ac:dyDescent="0.25">
      <c r="A159" s="8" t="s">
        <v>574</v>
      </c>
      <c r="B159" s="9" t="s">
        <v>453</v>
      </c>
      <c r="C159" s="5" t="s">
        <v>575</v>
      </c>
      <c r="D159" s="4" t="s">
        <v>576</v>
      </c>
      <c r="E159" s="4">
        <v>11047776</v>
      </c>
      <c r="F159" s="7"/>
      <c r="G159" s="5"/>
      <c r="H159" s="7"/>
      <c r="I159" s="17">
        <v>15</v>
      </c>
      <c r="J159" s="17">
        <v>2</v>
      </c>
      <c r="K159" s="47"/>
      <c r="L159" s="46"/>
      <c r="M159" s="46"/>
      <c r="N159" s="46"/>
      <c r="O159" s="49"/>
      <c r="P159" s="49"/>
      <c r="Q159" s="49"/>
      <c r="R159" s="49"/>
      <c r="S159" s="49"/>
    </row>
    <row r="160" spans="1:19" s="6" customFormat="1" x14ac:dyDescent="0.25">
      <c r="A160" s="8" t="s">
        <v>577</v>
      </c>
      <c r="B160" s="9" t="s">
        <v>453</v>
      </c>
      <c r="C160" s="5" t="s">
        <v>578</v>
      </c>
      <c r="D160" s="4" t="s">
        <v>568</v>
      </c>
      <c r="E160" s="4" t="s">
        <v>569</v>
      </c>
      <c r="F160" s="7"/>
      <c r="G160" s="5"/>
      <c r="H160" s="7"/>
      <c r="I160" s="17">
        <v>15</v>
      </c>
      <c r="J160" s="17">
        <v>2</v>
      </c>
      <c r="K160" s="47"/>
      <c r="L160" s="46"/>
      <c r="M160" s="46"/>
      <c r="N160" s="46"/>
      <c r="O160" s="49"/>
      <c r="P160" s="49"/>
      <c r="Q160" s="49"/>
      <c r="R160" s="49"/>
      <c r="S160" s="49"/>
    </row>
    <row r="161" spans="1:19" s="6" customFormat="1" ht="30" x14ac:dyDescent="0.25">
      <c r="A161" s="8">
        <v>120</v>
      </c>
      <c r="B161" s="9" t="s">
        <v>453</v>
      </c>
      <c r="C161" s="5" t="s">
        <v>1252</v>
      </c>
      <c r="D161" s="4" t="s">
        <v>461</v>
      </c>
      <c r="E161" s="4" t="s">
        <v>579</v>
      </c>
      <c r="F161" s="7"/>
      <c r="G161" s="5" t="s">
        <v>580</v>
      </c>
      <c r="H161" s="4" t="s">
        <v>581</v>
      </c>
      <c r="I161" s="12">
        <v>5</v>
      </c>
      <c r="J161" s="12">
        <v>10</v>
      </c>
      <c r="K161" s="47" t="str">
        <f t="shared" ref="K161:K188" si="7">HYPERLINK(CONCATENATE("http://www.unionmachinery.com/E-mail/liquidations/20210215-mexico/",TEXT(A161,"000"),".jpg"),"Foto 1")</f>
        <v>Foto 1</v>
      </c>
      <c r="L161" s="47"/>
      <c r="M161" s="47"/>
      <c r="N161" s="47"/>
      <c r="O161" s="48"/>
      <c r="P161" s="48"/>
      <c r="Q161" s="48"/>
      <c r="R161" s="48"/>
      <c r="S161" s="48"/>
    </row>
    <row r="162" spans="1:19" s="6" customFormat="1" ht="45" x14ac:dyDescent="0.25">
      <c r="A162" s="8">
        <v>121</v>
      </c>
      <c r="B162" s="9" t="s">
        <v>453</v>
      </c>
      <c r="C162" s="5" t="s">
        <v>582</v>
      </c>
      <c r="D162" s="4"/>
      <c r="E162" s="4"/>
      <c r="F162" s="7"/>
      <c r="G162" s="5"/>
      <c r="H162" s="4"/>
      <c r="I162" s="12">
        <v>400</v>
      </c>
      <c r="J162" s="12">
        <v>35</v>
      </c>
      <c r="K162" s="47" t="str">
        <f t="shared" si="7"/>
        <v>Foto 1</v>
      </c>
      <c r="L162" s="47" t="str">
        <f>HYPERLINK(CONCATENATE("http://www.unionmachinery.com/E-mail/liquidations/20210215-mexico/",TEXT(A162,"000"),"-1.jpg"),"Foto 2")</f>
        <v>Foto 2</v>
      </c>
      <c r="M162" s="47" t="str">
        <f>HYPERLINK(CONCATENATE("http://www.unionmachinery.com/E-mail/liquidations/20210215-mexico/",TEXT(A162,"000"),"-2.jpg"),"Foto 3")</f>
        <v>Foto 3</v>
      </c>
      <c r="N162" s="47"/>
      <c r="O162" s="48"/>
      <c r="P162" s="48"/>
      <c r="Q162" s="48"/>
      <c r="R162" s="48"/>
      <c r="S162" s="48"/>
    </row>
    <row r="163" spans="1:19" s="6" customFormat="1" ht="30" x14ac:dyDescent="0.25">
      <c r="A163" s="8">
        <v>122</v>
      </c>
      <c r="B163" s="9" t="s">
        <v>453</v>
      </c>
      <c r="C163" s="5" t="s">
        <v>583</v>
      </c>
      <c r="D163" s="4"/>
      <c r="E163" s="4"/>
      <c r="F163" s="7"/>
      <c r="G163" s="5"/>
      <c r="H163" s="4"/>
      <c r="I163" s="12">
        <v>50</v>
      </c>
      <c r="J163" s="12">
        <v>5</v>
      </c>
      <c r="K163" s="47" t="str">
        <f t="shared" si="7"/>
        <v>Foto 1</v>
      </c>
      <c r="L163" s="47"/>
      <c r="M163" s="47"/>
      <c r="N163" s="47"/>
      <c r="O163" s="48"/>
      <c r="P163" s="48"/>
      <c r="Q163" s="48"/>
      <c r="R163" s="48"/>
      <c r="S163" s="48"/>
    </row>
    <row r="164" spans="1:19" s="6" customFormat="1" x14ac:dyDescent="0.25">
      <c r="A164" s="8">
        <v>123</v>
      </c>
      <c r="B164" s="9" t="s">
        <v>453</v>
      </c>
      <c r="C164" s="5" t="s">
        <v>585</v>
      </c>
      <c r="D164" s="4" t="s">
        <v>586</v>
      </c>
      <c r="E164" s="4" t="s">
        <v>584</v>
      </c>
      <c r="F164" s="4">
        <v>16022015</v>
      </c>
      <c r="G164" s="5" t="s">
        <v>587</v>
      </c>
      <c r="H164" s="4"/>
      <c r="I164" s="12">
        <v>75</v>
      </c>
      <c r="J164" s="12">
        <v>5</v>
      </c>
      <c r="K164" s="47" t="str">
        <f t="shared" si="7"/>
        <v>Foto 1</v>
      </c>
      <c r="L164" s="47"/>
      <c r="M164" s="47"/>
      <c r="N164" s="47"/>
      <c r="O164" s="48"/>
      <c r="P164" s="48"/>
      <c r="Q164" s="48"/>
      <c r="R164" s="48"/>
      <c r="S164" s="48"/>
    </row>
    <row r="165" spans="1:19" s="6" customFormat="1" x14ac:dyDescent="0.25">
      <c r="A165" s="8">
        <v>124</v>
      </c>
      <c r="B165" s="9" t="s">
        <v>453</v>
      </c>
      <c r="C165" s="5" t="s">
        <v>588</v>
      </c>
      <c r="D165" s="4" t="s">
        <v>589</v>
      </c>
      <c r="E165" s="4" t="s">
        <v>590</v>
      </c>
      <c r="F165" s="7"/>
      <c r="G165" s="5"/>
      <c r="H165" s="4" t="s">
        <v>591</v>
      </c>
      <c r="I165" s="12">
        <v>150</v>
      </c>
      <c r="J165" s="12">
        <v>5</v>
      </c>
      <c r="K165" s="47" t="str">
        <f t="shared" si="7"/>
        <v>Foto 1</v>
      </c>
      <c r="L165" s="47"/>
      <c r="M165" s="47"/>
      <c r="N165" s="47"/>
      <c r="O165" s="48"/>
      <c r="P165" s="48"/>
      <c r="Q165" s="48"/>
      <c r="R165" s="48"/>
      <c r="S165" s="48"/>
    </row>
    <row r="166" spans="1:19" s="6" customFormat="1" ht="30" x14ac:dyDescent="0.25">
      <c r="A166" s="8">
        <v>125</v>
      </c>
      <c r="B166" s="9" t="s">
        <v>453</v>
      </c>
      <c r="C166" s="5" t="s">
        <v>592</v>
      </c>
      <c r="D166" s="4" t="s">
        <v>593</v>
      </c>
      <c r="E166" s="4">
        <v>13</v>
      </c>
      <c r="F166" s="7"/>
      <c r="G166" s="5"/>
      <c r="H166" s="4" t="s">
        <v>594</v>
      </c>
      <c r="I166" s="12">
        <v>75</v>
      </c>
      <c r="J166" s="12">
        <v>5</v>
      </c>
      <c r="K166" s="47" t="str">
        <f t="shared" si="7"/>
        <v>Foto 1</v>
      </c>
      <c r="L166" s="47"/>
      <c r="M166" s="47"/>
      <c r="N166" s="47"/>
      <c r="O166" s="48"/>
      <c r="P166" s="48"/>
      <c r="Q166" s="48"/>
      <c r="R166" s="48"/>
      <c r="S166" s="48"/>
    </row>
    <row r="167" spans="1:19" s="6" customFormat="1" ht="30" x14ac:dyDescent="0.25">
      <c r="A167" s="8">
        <v>126</v>
      </c>
      <c r="B167" s="9" t="s">
        <v>325</v>
      </c>
      <c r="C167" s="5" t="s">
        <v>595</v>
      </c>
      <c r="D167" s="4" t="s">
        <v>593</v>
      </c>
      <c r="E167" s="4">
        <v>10</v>
      </c>
      <c r="F167" s="7"/>
      <c r="G167" s="5"/>
      <c r="H167" s="4" t="s">
        <v>596</v>
      </c>
      <c r="I167" s="12">
        <v>75</v>
      </c>
      <c r="J167" s="12">
        <v>5</v>
      </c>
      <c r="K167" s="47" t="str">
        <f t="shared" si="7"/>
        <v>Foto 1</v>
      </c>
      <c r="L167" s="47"/>
      <c r="M167" s="47"/>
      <c r="N167" s="47"/>
      <c r="O167" s="48"/>
      <c r="P167" s="48"/>
      <c r="Q167" s="48"/>
      <c r="R167" s="48"/>
      <c r="S167" s="48"/>
    </row>
    <row r="168" spans="1:19" s="6" customFormat="1" ht="30" x14ac:dyDescent="0.25">
      <c r="A168" s="8">
        <v>127</v>
      </c>
      <c r="B168" s="9" t="s">
        <v>189</v>
      </c>
      <c r="C168" s="5" t="s">
        <v>299</v>
      </c>
      <c r="D168" s="4"/>
      <c r="E168" s="4"/>
      <c r="F168" s="7"/>
      <c r="G168" s="5" t="s">
        <v>40</v>
      </c>
      <c r="H168" s="4" t="s">
        <v>300</v>
      </c>
      <c r="I168" s="12">
        <v>40</v>
      </c>
      <c r="J168" s="12">
        <v>5</v>
      </c>
      <c r="K168" s="47" t="str">
        <f t="shared" si="7"/>
        <v>Foto 1</v>
      </c>
      <c r="L168" s="47"/>
      <c r="M168" s="47"/>
      <c r="N168" s="47"/>
      <c r="O168" s="48"/>
      <c r="P168" s="48"/>
      <c r="Q168" s="48"/>
      <c r="R168" s="48"/>
      <c r="S168" s="48"/>
    </row>
    <row r="169" spans="1:19" s="6" customFormat="1" ht="45" x14ac:dyDescent="0.25">
      <c r="A169" s="8">
        <v>128</v>
      </c>
      <c r="B169" s="9" t="s">
        <v>597</v>
      </c>
      <c r="C169" s="5" t="s">
        <v>598</v>
      </c>
      <c r="D169" s="4"/>
      <c r="E169" s="4"/>
      <c r="F169" s="7"/>
      <c r="G169" s="5" t="s">
        <v>599</v>
      </c>
      <c r="H169" s="4" t="s">
        <v>600</v>
      </c>
      <c r="I169" s="12">
        <v>850</v>
      </c>
      <c r="J169" s="12">
        <v>10</v>
      </c>
      <c r="K169" s="47" t="str">
        <f t="shared" si="7"/>
        <v>Foto 1</v>
      </c>
      <c r="L169" s="47"/>
      <c r="M169" s="47"/>
      <c r="N169" s="47"/>
      <c r="O169" s="48"/>
      <c r="P169" s="48"/>
      <c r="Q169" s="48"/>
      <c r="R169" s="48"/>
      <c r="S169" s="48"/>
    </row>
    <row r="170" spans="1:19" s="6" customFormat="1" ht="45" x14ac:dyDescent="0.25">
      <c r="A170" s="8">
        <v>129</v>
      </c>
      <c r="B170" s="9" t="s">
        <v>189</v>
      </c>
      <c r="C170" s="9" t="s">
        <v>1206</v>
      </c>
      <c r="D170" s="4"/>
      <c r="E170" s="4"/>
      <c r="F170" s="7"/>
      <c r="G170" s="5"/>
      <c r="H170" s="4">
        <v>110130195</v>
      </c>
      <c r="I170" s="12">
        <v>2000</v>
      </c>
      <c r="J170" s="12">
        <v>60</v>
      </c>
      <c r="K170" s="47" t="str">
        <f t="shared" si="7"/>
        <v>Foto 1</v>
      </c>
      <c r="L170" s="47"/>
      <c r="M170" s="47"/>
      <c r="N170" s="47"/>
      <c r="O170" s="48"/>
      <c r="P170" s="48"/>
      <c r="Q170" s="48"/>
      <c r="R170" s="48"/>
      <c r="S170" s="48"/>
    </row>
    <row r="171" spans="1:19" s="6" customFormat="1" ht="45" x14ac:dyDescent="0.25">
      <c r="A171" s="8">
        <v>130</v>
      </c>
      <c r="B171" s="9" t="s">
        <v>189</v>
      </c>
      <c r="C171" s="9" t="s">
        <v>1253</v>
      </c>
      <c r="D171" s="4" t="s">
        <v>601</v>
      </c>
      <c r="E171" s="4" t="s">
        <v>602</v>
      </c>
      <c r="F171" s="7" t="s">
        <v>603</v>
      </c>
      <c r="G171" s="5" t="s">
        <v>604</v>
      </c>
      <c r="H171" s="4" t="s">
        <v>605</v>
      </c>
      <c r="I171" s="12">
        <v>3000</v>
      </c>
      <c r="J171" s="12">
        <v>50</v>
      </c>
      <c r="K171" s="47" t="str">
        <f>HYPERLINK(CONCATENATE("http://www.unionmachinery.com/E-mail/liquidations/20210215-mexico/",TEXT(A171,"000"),"-1.jpg"),"Foto 1")</f>
        <v>Foto 1</v>
      </c>
      <c r="L171" s="47" t="str">
        <f>HYPERLINK(CONCATENATE("http://www.unionmachinery.com/E-mail/liquidations/20210215-mexico/",TEXT(A171,"000"),"-2.jpg"),"Foto 2")</f>
        <v>Foto 2</v>
      </c>
      <c r="M171" s="47" t="str">
        <f>HYPERLINK(CONCATENATE("http://www.unionmachinery.com/E-mail/liquidations/20210215-mexico/",TEXT(A171,"000"),"-3.jpg"),"Foto 3")</f>
        <v>Foto 3</v>
      </c>
      <c r="N171" s="47"/>
      <c r="O171" s="48"/>
      <c r="P171" s="48"/>
      <c r="Q171" s="48"/>
      <c r="R171" s="48"/>
      <c r="S171" s="48"/>
    </row>
    <row r="172" spans="1:19" s="6" customFormat="1" ht="45" x14ac:dyDescent="0.25">
      <c r="A172" s="8">
        <v>131</v>
      </c>
      <c r="B172" s="9" t="s">
        <v>189</v>
      </c>
      <c r="C172" s="9" t="s">
        <v>606</v>
      </c>
      <c r="D172" s="4"/>
      <c r="E172" s="4"/>
      <c r="F172" s="7"/>
      <c r="G172" s="5" t="s">
        <v>604</v>
      </c>
      <c r="H172" s="4" t="s">
        <v>607</v>
      </c>
      <c r="I172" s="12">
        <v>1800</v>
      </c>
      <c r="J172" s="12">
        <v>50</v>
      </c>
      <c r="K172" s="48" t="str">
        <f>HYPERLINK(CONCATENATE("http://www.unionmachinery.com/E-mail/liquidations/20210215-mexico/",TEXT(A172,"000"),"-1.jpg"),"Foto 1")</f>
        <v>Foto 1</v>
      </c>
      <c r="L172" s="48" t="str">
        <f>HYPERLINK(CONCATENATE("http://www.unionmachinery.com/E-mail/liquidations/20210215-mexico/",TEXT(A172,"000"),"-2.jpg"),"Foto 2")</f>
        <v>Foto 2</v>
      </c>
      <c r="M172" s="47"/>
      <c r="N172" s="47"/>
      <c r="O172" s="48"/>
      <c r="P172" s="48"/>
      <c r="Q172" s="48"/>
      <c r="R172" s="48"/>
      <c r="S172" s="48"/>
    </row>
    <row r="173" spans="1:19" s="6" customFormat="1" ht="75" x14ac:dyDescent="0.25">
      <c r="A173" s="8">
        <v>132</v>
      </c>
      <c r="B173" s="9" t="s">
        <v>95</v>
      </c>
      <c r="C173" s="5" t="s">
        <v>608</v>
      </c>
      <c r="D173" s="4" t="s">
        <v>609</v>
      </c>
      <c r="E173" s="4" t="s">
        <v>610</v>
      </c>
      <c r="F173" s="7">
        <v>88062703</v>
      </c>
      <c r="G173" s="5" t="s">
        <v>611</v>
      </c>
      <c r="H173" s="4" t="s">
        <v>612</v>
      </c>
      <c r="I173" s="12">
        <v>500</v>
      </c>
      <c r="J173" s="12">
        <v>175</v>
      </c>
      <c r="K173" s="47" t="str">
        <f>HYPERLINK(CONCATENATE("http://www.unionmachinery.com/E-mail/liquidations/20210215-mexico/",TEXT(A173,"000"),"-1.jpg"),"Foto 1")</f>
        <v>Foto 1</v>
      </c>
      <c r="L173" s="47" t="str">
        <f>HYPERLINK(CONCATENATE("http://www.unionmachinery.com/E-mail/liquidations/20210215-mexico/",TEXT(A173,"000"),"-2.jpg"),"Foto 2")</f>
        <v>Foto 2</v>
      </c>
      <c r="M173" s="47"/>
      <c r="N173" s="47"/>
      <c r="O173" s="48"/>
      <c r="P173" s="48"/>
      <c r="Q173" s="48"/>
      <c r="R173" s="48"/>
      <c r="S173" s="48"/>
    </row>
    <row r="174" spans="1:19" s="6" customFormat="1" ht="30" x14ac:dyDescent="0.25">
      <c r="A174" s="8">
        <v>133</v>
      </c>
      <c r="B174" s="9" t="s">
        <v>330</v>
      </c>
      <c r="C174" s="5" t="s">
        <v>613</v>
      </c>
      <c r="D174" s="4" t="s">
        <v>494</v>
      </c>
      <c r="E174" s="4" t="s">
        <v>614</v>
      </c>
      <c r="F174" s="4">
        <v>350401177097</v>
      </c>
      <c r="G174" s="5" t="s">
        <v>615</v>
      </c>
      <c r="H174" s="4" t="s">
        <v>616</v>
      </c>
      <c r="I174" s="12">
        <v>75</v>
      </c>
      <c r="J174" s="12">
        <v>5</v>
      </c>
      <c r="K174" s="47" t="str">
        <f t="shared" si="7"/>
        <v>Foto 1</v>
      </c>
      <c r="L174" s="47"/>
      <c r="M174" s="47"/>
      <c r="N174" s="47"/>
      <c r="O174" s="48"/>
      <c r="P174" s="48"/>
      <c r="Q174" s="48"/>
      <c r="R174" s="48"/>
      <c r="S174" s="48"/>
    </row>
    <row r="175" spans="1:19" s="6" customFormat="1" x14ac:dyDescent="0.25">
      <c r="A175" s="8">
        <v>134</v>
      </c>
      <c r="B175" s="9" t="s">
        <v>95</v>
      </c>
      <c r="C175" s="9" t="s">
        <v>617</v>
      </c>
      <c r="D175" s="4"/>
      <c r="E175" s="4"/>
      <c r="F175" s="7"/>
      <c r="G175" s="5" t="s">
        <v>1335</v>
      </c>
      <c r="H175" s="4" t="s">
        <v>618</v>
      </c>
      <c r="I175" s="12">
        <v>300</v>
      </c>
      <c r="J175" s="12">
        <v>12</v>
      </c>
      <c r="K175" s="47" t="str">
        <f t="shared" si="7"/>
        <v>Foto 1</v>
      </c>
      <c r="L175" s="47"/>
      <c r="M175" s="47"/>
      <c r="N175" s="47"/>
      <c r="O175" s="48"/>
      <c r="P175" s="48"/>
      <c r="Q175" s="48"/>
      <c r="R175" s="48"/>
      <c r="S175" s="48"/>
    </row>
    <row r="176" spans="1:19" s="6" customFormat="1" ht="30" x14ac:dyDescent="0.25">
      <c r="A176" s="8">
        <v>135</v>
      </c>
      <c r="B176" s="9" t="s">
        <v>138</v>
      </c>
      <c r="C176" s="9" t="s">
        <v>619</v>
      </c>
      <c r="D176" s="4" t="s">
        <v>620</v>
      </c>
      <c r="E176" s="4"/>
      <c r="F176" s="7"/>
      <c r="G176" s="5" t="s">
        <v>40</v>
      </c>
      <c r="H176" s="4" t="s">
        <v>621</v>
      </c>
      <c r="I176" s="12">
        <v>250</v>
      </c>
      <c r="J176" s="12">
        <v>10</v>
      </c>
      <c r="K176" s="47" t="str">
        <f t="shared" si="7"/>
        <v>Foto 1</v>
      </c>
      <c r="L176" s="47"/>
      <c r="M176" s="47"/>
      <c r="N176" s="47"/>
      <c r="O176" s="48"/>
      <c r="P176" s="48"/>
      <c r="Q176" s="48"/>
      <c r="R176" s="48"/>
      <c r="S176" s="48"/>
    </row>
    <row r="177" spans="1:19" s="6" customFormat="1" ht="45" x14ac:dyDescent="0.25">
      <c r="A177" s="20">
        <v>136</v>
      </c>
      <c r="B177" s="9" t="s">
        <v>189</v>
      </c>
      <c r="C177" s="18" t="s">
        <v>1332</v>
      </c>
      <c r="D177" s="4" t="s">
        <v>1333</v>
      </c>
      <c r="E177" s="4"/>
      <c r="F177" s="7">
        <v>172130</v>
      </c>
      <c r="G177" s="5" t="s">
        <v>1336</v>
      </c>
      <c r="H177" s="14" t="s">
        <v>92</v>
      </c>
      <c r="I177" s="12">
        <v>9800</v>
      </c>
      <c r="J177" s="12">
        <v>45</v>
      </c>
      <c r="K177" s="47" t="str">
        <f t="shared" si="7"/>
        <v>Foto 1</v>
      </c>
      <c r="L177" s="47" t="str">
        <f>HYPERLINK(CONCATENATE("http://www.unionmachinery.com/E-mail/liquidations/20210215-mexico/",TEXT(A177,"000"),"-1.jpg"),"Foto 2")</f>
        <v>Foto 2</v>
      </c>
      <c r="M177" s="47" t="str">
        <f>HYPERLINK(CONCATENATE("http://www.unionmachinery.com/E-mail/liquidations/20210215-mexico/",TEXT(A177,"000"),"-2.jpg"),"Foto 3")</f>
        <v>Foto 3</v>
      </c>
      <c r="N177" s="47"/>
      <c r="O177" s="48"/>
      <c r="P177" s="48"/>
      <c r="Q177" s="48"/>
      <c r="R177" s="48"/>
      <c r="S177" s="48"/>
    </row>
    <row r="178" spans="1:19" s="6" customFormat="1" ht="45" x14ac:dyDescent="0.25">
      <c r="A178" s="8">
        <v>137</v>
      </c>
      <c r="B178" s="9" t="s">
        <v>189</v>
      </c>
      <c r="C178" s="9" t="s">
        <v>1207</v>
      </c>
      <c r="D178" s="4"/>
      <c r="E178" s="4"/>
      <c r="F178" s="7"/>
      <c r="G178" s="5" t="s">
        <v>604</v>
      </c>
      <c r="H178" s="4" t="s">
        <v>622</v>
      </c>
      <c r="I178" s="12">
        <v>1800</v>
      </c>
      <c r="J178" s="12">
        <v>45</v>
      </c>
      <c r="K178" s="47" t="str">
        <f>HYPERLINK(CONCATENATE("http://www.unionmachinery.com/E-mail/liquidations/20210215-mexico/",TEXT(A178,"000"),"-1.jpg"),"Foto 1")</f>
        <v>Foto 1</v>
      </c>
      <c r="L178" s="47" t="str">
        <f>HYPERLINK(CONCATENATE("http://www.unionmachinery.com/E-mail/liquidations/20210215-mexico/",TEXT(B178,"000"),"-2.jpg"),"Foto 2")</f>
        <v>Foto 2</v>
      </c>
      <c r="M178" s="47"/>
      <c r="N178" s="47"/>
      <c r="O178" s="48"/>
      <c r="P178" s="48"/>
      <c r="Q178" s="48"/>
      <c r="R178" s="48"/>
      <c r="S178" s="48"/>
    </row>
    <row r="179" spans="1:19" s="6" customFormat="1" ht="60" x14ac:dyDescent="0.25">
      <c r="A179" s="8">
        <v>138</v>
      </c>
      <c r="B179" s="9" t="s">
        <v>144</v>
      </c>
      <c r="C179" s="9" t="s">
        <v>623</v>
      </c>
      <c r="D179" s="4" t="s">
        <v>624</v>
      </c>
      <c r="E179" s="4"/>
      <c r="F179" s="7"/>
      <c r="G179" s="5" t="s">
        <v>625</v>
      </c>
      <c r="H179" s="4" t="s">
        <v>626</v>
      </c>
      <c r="I179" s="12">
        <v>7500</v>
      </c>
      <c r="J179" s="12">
        <v>90</v>
      </c>
      <c r="K179" s="47" t="str">
        <f t="shared" si="7"/>
        <v>Foto 1</v>
      </c>
      <c r="L179" s="47"/>
      <c r="M179" s="47"/>
      <c r="N179" s="47"/>
      <c r="O179" s="48"/>
      <c r="P179" s="48"/>
      <c r="Q179" s="48"/>
      <c r="R179" s="48"/>
      <c r="S179" s="48"/>
    </row>
    <row r="180" spans="1:19" s="6" customFormat="1" ht="60" x14ac:dyDescent="0.25">
      <c r="A180" s="8">
        <v>139</v>
      </c>
      <c r="B180" s="9" t="s">
        <v>627</v>
      </c>
      <c r="C180" s="5" t="s">
        <v>628</v>
      </c>
      <c r="D180" s="4"/>
      <c r="E180" s="4"/>
      <c r="F180" s="7"/>
      <c r="G180" s="5"/>
      <c r="H180" s="14" t="s">
        <v>92</v>
      </c>
      <c r="I180" s="12">
        <v>75</v>
      </c>
      <c r="J180" s="12">
        <v>45</v>
      </c>
      <c r="K180" s="47" t="str">
        <f>HYPERLINK(CONCATENATE("http://www.unionmachinery.com/E-mail/liquidations/20210215-mexico/",TEXT(A180,"000"),"-1.jpg"),"Foto 1")</f>
        <v>Foto 1</v>
      </c>
      <c r="L180" s="47" t="str">
        <f>HYPERLINK(CONCATENATE("http://www.unionmachinery.com/E-mail/liquidations/20210215-mexico/",TEXT(A180,"000"),"-2.jpg"),"Foto 2")</f>
        <v>Foto 2</v>
      </c>
      <c r="M180" s="47" t="str">
        <f>HYPERLINK(CONCATENATE("http://www.unionmachinery.com/E-mail/liquidations/20210215-mexico/",TEXT(A180,"000"),"-3.jpg"),"Foto 3")</f>
        <v>Foto 3</v>
      </c>
      <c r="N180" s="47" t="str">
        <f>HYPERLINK(CONCATENATE("http://www.unionmachinery.com/E-mail/liquidations/20210215-mexico/",TEXT(A180,"000"),"-4.jpg"),"Foto 4")</f>
        <v>Foto 4</v>
      </c>
      <c r="O180" s="48"/>
      <c r="P180" s="48"/>
      <c r="Q180" s="48"/>
      <c r="R180" s="48"/>
      <c r="S180" s="48"/>
    </row>
    <row r="181" spans="1:19" s="6" customFormat="1" ht="75" x14ac:dyDescent="0.25">
      <c r="A181" s="8">
        <v>140</v>
      </c>
      <c r="B181" s="9" t="s">
        <v>629</v>
      </c>
      <c r="C181" s="9" t="s">
        <v>1210</v>
      </c>
      <c r="D181" s="4"/>
      <c r="E181" s="4"/>
      <c r="F181" s="7"/>
      <c r="G181" s="5"/>
      <c r="H181" s="14" t="s">
        <v>92</v>
      </c>
      <c r="I181" s="12">
        <v>500</v>
      </c>
      <c r="J181" s="12">
        <v>200</v>
      </c>
      <c r="K181" s="47" t="str">
        <f t="shared" si="7"/>
        <v>Foto 1</v>
      </c>
      <c r="L181" s="47"/>
      <c r="M181" s="47"/>
      <c r="N181" s="47"/>
      <c r="O181" s="48"/>
      <c r="P181" s="48"/>
      <c r="Q181" s="48"/>
      <c r="R181" s="48"/>
      <c r="S181" s="48"/>
    </row>
    <row r="182" spans="1:19" s="6" customFormat="1" ht="90" x14ac:dyDescent="0.25">
      <c r="A182" s="8">
        <v>141</v>
      </c>
      <c r="B182" s="9" t="s">
        <v>629</v>
      </c>
      <c r="C182" s="9" t="s">
        <v>1211</v>
      </c>
      <c r="D182" s="4"/>
      <c r="E182" s="4"/>
      <c r="F182" s="7"/>
      <c r="G182" s="5"/>
      <c r="H182" s="14" t="s">
        <v>92</v>
      </c>
      <c r="I182" s="12">
        <v>500</v>
      </c>
      <c r="J182" s="12">
        <v>200</v>
      </c>
      <c r="K182" s="47" t="str">
        <f t="shared" si="7"/>
        <v>Foto 1</v>
      </c>
      <c r="L182" s="47"/>
      <c r="M182" s="47"/>
      <c r="N182" s="47"/>
      <c r="O182" s="48"/>
      <c r="P182" s="48"/>
      <c r="Q182" s="48"/>
      <c r="R182" s="48"/>
      <c r="S182" s="48"/>
    </row>
    <row r="183" spans="1:19" s="6" customFormat="1" ht="45" x14ac:dyDescent="0.25">
      <c r="A183" s="8">
        <v>142</v>
      </c>
      <c r="B183" s="9" t="s">
        <v>167</v>
      </c>
      <c r="C183" s="9" t="s">
        <v>630</v>
      </c>
      <c r="D183" s="4" t="s">
        <v>631</v>
      </c>
      <c r="E183" s="4" t="s">
        <v>632</v>
      </c>
      <c r="F183" s="7"/>
      <c r="G183" s="5"/>
      <c r="H183" s="4" t="s">
        <v>633</v>
      </c>
      <c r="I183" s="12">
        <v>200</v>
      </c>
      <c r="J183" s="12">
        <v>20</v>
      </c>
      <c r="K183" s="47" t="str">
        <f t="shared" si="7"/>
        <v>Foto 1</v>
      </c>
      <c r="L183" s="47"/>
      <c r="M183" s="47"/>
      <c r="N183" s="47"/>
      <c r="O183" s="48"/>
      <c r="P183" s="48"/>
      <c r="Q183" s="48"/>
      <c r="R183" s="48"/>
      <c r="S183" s="48"/>
    </row>
    <row r="184" spans="1:19" s="6" customFormat="1" ht="105" x14ac:dyDescent="0.25">
      <c r="A184" s="8">
        <v>143</v>
      </c>
      <c r="B184" s="9" t="s">
        <v>629</v>
      </c>
      <c r="C184" s="9" t="s">
        <v>1209</v>
      </c>
      <c r="D184" s="4"/>
      <c r="E184" s="4"/>
      <c r="F184" s="7"/>
      <c r="G184" s="5"/>
      <c r="H184" s="4" t="s">
        <v>634</v>
      </c>
      <c r="I184" s="12">
        <v>750</v>
      </c>
      <c r="J184" s="12">
        <v>80</v>
      </c>
      <c r="K184" s="47" t="str">
        <f t="shared" si="7"/>
        <v>Foto 1</v>
      </c>
      <c r="L184" s="47"/>
      <c r="M184" s="47"/>
      <c r="N184" s="47"/>
      <c r="O184" s="48"/>
      <c r="P184" s="48"/>
      <c r="Q184" s="48"/>
      <c r="R184" s="48"/>
      <c r="S184" s="48"/>
    </row>
    <row r="185" spans="1:19" s="6" customFormat="1" x14ac:dyDescent="0.25">
      <c r="A185" s="8">
        <v>144</v>
      </c>
      <c r="B185" s="9" t="s">
        <v>189</v>
      </c>
      <c r="C185" s="9" t="s">
        <v>635</v>
      </c>
      <c r="D185" s="4" t="s">
        <v>636</v>
      </c>
      <c r="E185" s="4" t="s">
        <v>637</v>
      </c>
      <c r="F185" s="7"/>
      <c r="G185" s="5"/>
      <c r="H185" s="4" t="s">
        <v>638</v>
      </c>
      <c r="I185" s="12">
        <v>10</v>
      </c>
      <c r="J185" s="12">
        <v>25</v>
      </c>
      <c r="K185" s="47" t="str">
        <f t="shared" si="7"/>
        <v>Foto 1</v>
      </c>
      <c r="L185" s="47"/>
      <c r="M185" s="47"/>
      <c r="N185" s="47"/>
      <c r="O185" s="48"/>
      <c r="P185" s="48"/>
      <c r="Q185" s="48"/>
      <c r="R185" s="48"/>
      <c r="S185" s="48"/>
    </row>
    <row r="186" spans="1:19" s="6" customFormat="1" ht="30" x14ac:dyDescent="0.25">
      <c r="A186" s="8">
        <v>145</v>
      </c>
      <c r="B186" s="9" t="s">
        <v>167</v>
      </c>
      <c r="C186" s="5" t="s">
        <v>639</v>
      </c>
      <c r="D186" s="4" t="s">
        <v>1298</v>
      </c>
      <c r="E186" s="19" t="s">
        <v>1299</v>
      </c>
      <c r="F186" s="7"/>
      <c r="G186" s="5" t="s">
        <v>640</v>
      </c>
      <c r="H186" s="4" t="s">
        <v>641</v>
      </c>
      <c r="I186" s="12">
        <v>40</v>
      </c>
      <c r="J186" s="12">
        <v>20</v>
      </c>
      <c r="K186" s="47" t="str">
        <f t="shared" si="7"/>
        <v>Foto 1</v>
      </c>
      <c r="L186" s="47" t="str">
        <f>HYPERLINK(CONCATENATE("http://www.unionmachinery.com/E-mail/liquidations/20210215-mexico/",TEXT(A186,"000"),"-1.jpg"),"Foto 2")</f>
        <v>Foto 2</v>
      </c>
      <c r="M186" s="47" t="str">
        <f>HYPERLINK(CONCATENATE("http://www.unionmachinery.com/E-mail/liquidations/20210215-mexico/",TEXT(A186,"000"),"-2.jpg"),"Foto 3")</f>
        <v>Foto 3</v>
      </c>
      <c r="N186" s="47"/>
      <c r="O186" s="48"/>
      <c r="P186" s="48"/>
      <c r="Q186" s="48"/>
      <c r="R186" s="48"/>
      <c r="S186" s="48"/>
    </row>
    <row r="187" spans="1:19" s="6" customFormat="1" x14ac:dyDescent="0.25">
      <c r="A187" s="8">
        <v>146</v>
      </c>
      <c r="B187" s="9" t="s">
        <v>152</v>
      </c>
      <c r="C187" s="5" t="s">
        <v>642</v>
      </c>
      <c r="D187" s="4"/>
      <c r="E187" s="4"/>
      <c r="F187" s="7"/>
      <c r="G187" s="5"/>
      <c r="H187" s="4"/>
      <c r="I187" s="12">
        <v>300</v>
      </c>
      <c r="J187" s="12">
        <v>65</v>
      </c>
      <c r="K187" s="47" t="str">
        <f t="shared" si="7"/>
        <v>Foto 1</v>
      </c>
      <c r="L187" s="47"/>
      <c r="M187" s="47"/>
      <c r="N187" s="47"/>
      <c r="O187" s="48"/>
      <c r="P187" s="48"/>
      <c r="Q187" s="48"/>
      <c r="R187" s="48"/>
      <c r="S187" s="48"/>
    </row>
    <row r="188" spans="1:19" s="6" customFormat="1" ht="30" x14ac:dyDescent="0.25">
      <c r="A188" s="8">
        <v>147</v>
      </c>
      <c r="B188" s="9" t="s">
        <v>330</v>
      </c>
      <c r="C188" s="5" t="s">
        <v>643</v>
      </c>
      <c r="D188" s="4"/>
      <c r="E188" s="4"/>
      <c r="F188" s="7"/>
      <c r="G188" s="5"/>
      <c r="H188" s="4"/>
      <c r="I188" s="12">
        <v>35</v>
      </c>
      <c r="J188" s="12">
        <v>5</v>
      </c>
      <c r="K188" s="47" t="str">
        <f t="shared" si="7"/>
        <v>Foto 1</v>
      </c>
      <c r="L188" s="47"/>
      <c r="M188" s="47"/>
      <c r="N188" s="47"/>
      <c r="O188" s="48"/>
      <c r="P188" s="48"/>
      <c r="Q188" s="48"/>
      <c r="R188" s="48"/>
      <c r="S188" s="48"/>
    </row>
    <row r="189" spans="1:19" s="6" customFormat="1" ht="75" x14ac:dyDescent="0.25">
      <c r="A189" s="54">
        <v>148</v>
      </c>
      <c r="B189" s="9" t="s">
        <v>597</v>
      </c>
      <c r="C189" s="9" t="s">
        <v>644</v>
      </c>
      <c r="D189" s="4" t="s">
        <v>645</v>
      </c>
      <c r="E189" s="4" t="s">
        <v>646</v>
      </c>
      <c r="F189" s="4" t="s">
        <v>647</v>
      </c>
      <c r="G189" s="5" t="s">
        <v>648</v>
      </c>
      <c r="H189" s="4" t="s">
        <v>649</v>
      </c>
      <c r="I189" s="58">
        <v>3500</v>
      </c>
      <c r="J189" s="58">
        <v>65</v>
      </c>
      <c r="K189" s="47" t="str">
        <f>HYPERLINK(CONCATENATE("http://www.unionmachinery.com/E-mail/liquidations/20210215-mexico/",TEXT(A189,"000"),".jpg"),"Foto 1")</f>
        <v>Foto 1</v>
      </c>
      <c r="L189" s="47"/>
      <c r="M189" s="47"/>
      <c r="N189" s="47"/>
      <c r="O189" s="48"/>
      <c r="P189" s="48"/>
      <c r="Q189" s="48"/>
      <c r="R189" s="48"/>
      <c r="S189" s="48"/>
    </row>
    <row r="190" spans="1:19" s="6" customFormat="1" ht="45" x14ac:dyDescent="0.25">
      <c r="A190" s="55"/>
      <c r="B190" s="9" t="s">
        <v>597</v>
      </c>
      <c r="C190" s="9" t="s">
        <v>650</v>
      </c>
      <c r="D190" s="4"/>
      <c r="E190" s="4"/>
      <c r="F190" s="7"/>
      <c r="G190" s="5" t="s">
        <v>651</v>
      </c>
      <c r="H190" s="4" t="s">
        <v>652</v>
      </c>
      <c r="I190" s="71"/>
      <c r="J190" s="73"/>
      <c r="K190" s="46"/>
      <c r="L190" s="46"/>
      <c r="M190" s="46"/>
      <c r="N190" s="46"/>
      <c r="O190" s="49"/>
      <c r="P190" s="49"/>
      <c r="Q190" s="49"/>
      <c r="R190" s="49"/>
      <c r="S190" s="49"/>
    </row>
    <row r="191" spans="1:19" s="6" customFormat="1" ht="60" x14ac:dyDescent="0.25">
      <c r="A191" s="8">
        <v>149</v>
      </c>
      <c r="B191" s="9" t="s">
        <v>597</v>
      </c>
      <c r="C191" s="9" t="s">
        <v>653</v>
      </c>
      <c r="D191" s="4"/>
      <c r="E191" s="4"/>
      <c r="F191" s="7"/>
      <c r="G191" s="5"/>
      <c r="H191" s="14" t="s">
        <v>92</v>
      </c>
      <c r="I191" s="12">
        <v>100</v>
      </c>
      <c r="J191" s="12">
        <v>60</v>
      </c>
      <c r="K191" s="47" t="str">
        <f>HYPERLINK(CONCATENATE("http://www.unionmachinery.com/E-mail/liquidations/20210215-mexico/",TEXT(A191,"000"),"-1.jpg"),"Foto 1")</f>
        <v>Foto 1</v>
      </c>
      <c r="L191" s="47" t="str">
        <f>HYPERLINK(CONCATENATE("http://www.unionmachinery.com/E-mail/liquidations/20210215-mexico/",TEXT(A191,"000"),"-2.jpg"),"Foto 2")</f>
        <v>Foto 2</v>
      </c>
      <c r="M191" s="47" t="str">
        <f>HYPERLINK(CONCATENATE("http://www.unionmachinery.com/E-mail/liquidations/20210215-mexico/",TEXT(A191,"000"),"-3.jpg"),"Foto 3")</f>
        <v>Foto 3</v>
      </c>
      <c r="N191" s="47" t="str">
        <f>HYPERLINK(CONCATENATE("http://www.unionmachinery.com/E-mail/liquidations/20210215-mexico/",TEXT(A191,"000"),"-4.jpg"),"Foto 4")</f>
        <v>Foto 4</v>
      </c>
      <c r="O191" s="48"/>
      <c r="P191" s="48"/>
      <c r="Q191" s="48"/>
      <c r="R191" s="48"/>
      <c r="S191" s="48"/>
    </row>
    <row r="192" spans="1:19" s="6" customFormat="1" ht="30" x14ac:dyDescent="0.25">
      <c r="A192" s="8">
        <v>150</v>
      </c>
      <c r="B192" s="9" t="s">
        <v>654</v>
      </c>
      <c r="C192" s="9" t="s">
        <v>655</v>
      </c>
      <c r="D192" s="4" t="s">
        <v>656</v>
      </c>
      <c r="E192" s="4">
        <v>54</v>
      </c>
      <c r="F192" s="4">
        <v>145742.1</v>
      </c>
      <c r="G192" s="5"/>
      <c r="H192" s="4" t="s">
        <v>657</v>
      </c>
      <c r="I192" s="12">
        <v>300</v>
      </c>
      <c r="J192" s="12">
        <v>30</v>
      </c>
      <c r="K192" s="47" t="str">
        <f t="shared" ref="K192:K254" si="8">HYPERLINK(CONCATENATE("http://www.unionmachinery.com/E-mail/liquidations/20210215-mexico/",TEXT(A192,"000"),".jpg"),"Foto 1")</f>
        <v>Foto 1</v>
      </c>
      <c r="L192" s="47"/>
      <c r="M192" s="47"/>
      <c r="N192" s="47"/>
      <c r="O192" s="48"/>
      <c r="P192" s="48"/>
      <c r="Q192" s="48"/>
      <c r="R192" s="48"/>
      <c r="S192" s="48"/>
    </row>
    <row r="193" spans="1:19" s="6" customFormat="1" ht="30" x14ac:dyDescent="0.25">
      <c r="A193" s="8">
        <v>151</v>
      </c>
      <c r="B193" s="9" t="s">
        <v>658</v>
      </c>
      <c r="C193" s="5" t="s">
        <v>1375</v>
      </c>
      <c r="D193" s="4"/>
      <c r="E193" s="4"/>
      <c r="F193" s="7"/>
      <c r="G193" s="5"/>
      <c r="H193" s="4" t="s">
        <v>659</v>
      </c>
      <c r="I193" s="12">
        <v>1850</v>
      </c>
      <c r="J193" s="12" t="s">
        <v>1366</v>
      </c>
      <c r="K193" s="47" t="str">
        <f>HYPERLINK(CONCATENATE("http://www.unionmachinery.com/E-mail/liquidations/20210215-mexico/",TEXT(A193,"000"),"-1.jpg"),"Foto 1")</f>
        <v>Foto 1</v>
      </c>
      <c r="L193" s="47" t="str">
        <f>HYPERLINK(CONCATENATE("http://www.unionmachinery.com/E-mail/liquidations/20210215-mexico/",TEXT(A193,"000"),"-2.jpg"),"Foto 2")</f>
        <v>Foto 2</v>
      </c>
      <c r="M193" s="47" t="str">
        <f>HYPERLINK(CONCATENATE("http://www.unionmachinery.com/E-mail/liquidations/20210215-mexico/",TEXT(A193,"000"),"-3.jpg"),"Foto 3")</f>
        <v>Foto 3</v>
      </c>
      <c r="N193" s="47"/>
      <c r="O193" s="48"/>
      <c r="P193" s="48"/>
      <c r="Q193" s="48"/>
      <c r="R193" s="48"/>
      <c r="S193" s="48"/>
    </row>
    <row r="194" spans="1:19" s="6" customFormat="1" ht="60" x14ac:dyDescent="0.25">
      <c r="A194" s="8">
        <v>152</v>
      </c>
      <c r="B194" s="9" t="s">
        <v>660</v>
      </c>
      <c r="C194" s="5" t="s">
        <v>661</v>
      </c>
      <c r="D194" s="4" t="s">
        <v>662</v>
      </c>
      <c r="E194" s="4" t="s">
        <v>663</v>
      </c>
      <c r="F194" s="4" t="s">
        <v>664</v>
      </c>
      <c r="G194" s="5" t="s">
        <v>665</v>
      </c>
      <c r="H194" s="14" t="s">
        <v>92</v>
      </c>
      <c r="I194" s="12">
        <v>900</v>
      </c>
      <c r="J194" s="12">
        <v>130</v>
      </c>
      <c r="K194" s="47" t="str">
        <f>HYPERLINK(CONCATENATE("http://www.unionmachinery.com/E-mail/liquidations/20210215-mexico/",TEXT(A194,"000"),"-1.jpg"),"Foto 1")</f>
        <v>Foto 1</v>
      </c>
      <c r="L194" s="47" t="str">
        <f>HYPERLINK(CONCATENATE("http://www.unionmachinery.com/E-mail/liquidations/20210215-mexico/",TEXT(A194,"000"),"-2.jpg"),"Foto 2")</f>
        <v>Foto 2</v>
      </c>
      <c r="M194" s="47" t="str">
        <f>HYPERLINK(CONCATENATE("http://www.unionmachinery.com/E-mail/liquidations/20210215-mexico/",TEXT(A194,"000"),"-3.jpg"),"Foto 3")</f>
        <v>Foto 3</v>
      </c>
      <c r="N194" s="47"/>
      <c r="O194" s="48"/>
      <c r="P194" s="48"/>
      <c r="Q194" s="48"/>
      <c r="R194" s="48"/>
      <c r="S194" s="48"/>
    </row>
    <row r="195" spans="1:19" s="6" customFormat="1" ht="30" x14ac:dyDescent="0.25">
      <c r="A195" s="8">
        <v>153</v>
      </c>
      <c r="B195" s="9" t="s">
        <v>658</v>
      </c>
      <c r="C195" s="5" t="s">
        <v>1155</v>
      </c>
      <c r="D195" s="4" t="s">
        <v>666</v>
      </c>
      <c r="E195" s="4" t="s">
        <v>667</v>
      </c>
      <c r="F195" s="4" t="s">
        <v>668</v>
      </c>
      <c r="G195" s="5" t="s">
        <v>669</v>
      </c>
      <c r="H195" s="16" t="s">
        <v>670</v>
      </c>
      <c r="I195" s="12">
        <v>4000</v>
      </c>
      <c r="J195" s="12">
        <v>320</v>
      </c>
      <c r="K195" s="47" t="str">
        <f t="shared" si="8"/>
        <v>Foto 1</v>
      </c>
      <c r="L195" s="47"/>
      <c r="M195" s="47"/>
      <c r="N195" s="47"/>
      <c r="O195" s="48"/>
      <c r="P195" s="48"/>
      <c r="Q195" s="48"/>
      <c r="R195" s="48"/>
      <c r="S195" s="48"/>
    </row>
    <row r="196" spans="1:19" s="6" customFormat="1" ht="75" x14ac:dyDescent="0.25">
      <c r="A196" s="8">
        <v>154</v>
      </c>
      <c r="B196" s="9" t="s">
        <v>671</v>
      </c>
      <c r="C196" s="5" t="s">
        <v>672</v>
      </c>
      <c r="D196" s="4" t="s">
        <v>673</v>
      </c>
      <c r="E196" s="4" t="s">
        <v>674</v>
      </c>
      <c r="F196" s="4" t="s">
        <v>675</v>
      </c>
      <c r="G196" s="5" t="s">
        <v>676</v>
      </c>
      <c r="H196" s="4" t="s">
        <v>677</v>
      </c>
      <c r="I196" s="12">
        <v>4200</v>
      </c>
      <c r="J196" s="12">
        <v>700</v>
      </c>
      <c r="K196" s="47" t="str">
        <f>HYPERLINK(CONCATENATE("http://www.unionmachinery.com/E-mail/liquidations/20210215-mexico/",TEXT(A196,"000"),"-1.jpg"),"Foto 1")</f>
        <v>Foto 1</v>
      </c>
      <c r="L196" s="47" t="str">
        <f>HYPERLINK(CONCATENATE("http://www.unionmachinery.com/E-mail/liquidations/20210215-mexico/",TEXT(A196,"000"),"-2.jpg"),"Foto 2")</f>
        <v>Foto 2</v>
      </c>
      <c r="M196" s="47" t="str">
        <f>HYPERLINK(CONCATENATE("http://www.unionmachinery.com/E-mail/liquidations/20210215-mexico/",TEXT(A196,"000"),"-3.jpg"),"Foto 3")</f>
        <v>Foto 3</v>
      </c>
      <c r="N196" s="47"/>
      <c r="O196" s="48"/>
      <c r="P196" s="48"/>
      <c r="Q196" s="48"/>
      <c r="R196" s="48"/>
      <c r="S196" s="48"/>
    </row>
    <row r="197" spans="1:19" s="6" customFormat="1" ht="45" x14ac:dyDescent="0.25">
      <c r="A197" s="8">
        <v>155</v>
      </c>
      <c r="B197" s="9" t="s">
        <v>678</v>
      </c>
      <c r="C197" s="9" t="s">
        <v>679</v>
      </c>
      <c r="D197" s="4" t="s">
        <v>680</v>
      </c>
      <c r="E197" s="4" t="s">
        <v>681</v>
      </c>
      <c r="F197" s="4">
        <v>25169</v>
      </c>
      <c r="G197" s="5" t="s">
        <v>682</v>
      </c>
      <c r="H197" s="4" t="s">
        <v>683</v>
      </c>
      <c r="I197" s="12">
        <v>225</v>
      </c>
      <c r="J197" s="12">
        <v>100</v>
      </c>
      <c r="K197" s="47" t="str">
        <f t="shared" si="8"/>
        <v>Foto 1</v>
      </c>
      <c r="L197" s="47"/>
      <c r="M197" s="47"/>
      <c r="N197" s="47"/>
      <c r="O197" s="48"/>
      <c r="P197" s="48"/>
      <c r="Q197" s="48"/>
      <c r="R197" s="48"/>
      <c r="S197" s="48"/>
    </row>
    <row r="198" spans="1:19" s="6" customFormat="1" ht="60" x14ac:dyDescent="0.25">
      <c r="A198" s="8">
        <v>156</v>
      </c>
      <c r="B198" s="9" t="s">
        <v>684</v>
      </c>
      <c r="C198" s="9" t="s">
        <v>1212</v>
      </c>
      <c r="D198" s="4" t="s">
        <v>685</v>
      </c>
      <c r="E198" s="4"/>
      <c r="F198" s="7"/>
      <c r="G198" s="5" t="s">
        <v>686</v>
      </c>
      <c r="H198" s="4" t="s">
        <v>687</v>
      </c>
      <c r="I198" s="12">
        <v>50</v>
      </c>
      <c r="J198" s="12">
        <v>300</v>
      </c>
      <c r="K198" s="47" t="str">
        <f>HYPERLINK(CONCATENATE("http://www.unionmachinery.com/E-mail/liquidations/20210215-mexico/",TEXT(A198,"000"),"-1.jpg"),"Foto 1")</f>
        <v>Foto 1</v>
      </c>
      <c r="L198" s="47" t="str">
        <f>HYPERLINK(CONCATENATE("http://www.unionmachinery.com/E-mail/liquidations/20210215-mexico/",TEXT(A198,"000"),"-2.jpg"),"Foto 2")</f>
        <v>Foto 2</v>
      </c>
      <c r="M198" s="47"/>
      <c r="N198" s="47"/>
      <c r="O198" s="48"/>
      <c r="P198" s="48"/>
      <c r="Q198" s="48"/>
      <c r="R198" s="48"/>
      <c r="S198" s="48"/>
    </row>
    <row r="199" spans="1:19" s="6" customFormat="1" ht="60" x14ac:dyDescent="0.25">
      <c r="A199" s="8">
        <v>157</v>
      </c>
      <c r="B199" s="9" t="s">
        <v>688</v>
      </c>
      <c r="C199" s="9" t="s">
        <v>689</v>
      </c>
      <c r="D199" s="4"/>
      <c r="E199" s="4"/>
      <c r="F199" s="7"/>
      <c r="G199" s="5" t="s">
        <v>690</v>
      </c>
      <c r="H199" s="4" t="s">
        <v>691</v>
      </c>
      <c r="I199" s="12">
        <v>1000</v>
      </c>
      <c r="J199" s="12">
        <v>250</v>
      </c>
      <c r="K199" s="47" t="str">
        <f>HYPERLINK(CONCATENATE("http://www.unionmachinery.com/E-mail/liquidations/20210215-mexico/",TEXT(A199,"000"),"-1.jpg"),"Foto 1")</f>
        <v>Foto 1</v>
      </c>
      <c r="L199" s="47" t="str">
        <f>HYPERLINK(CONCATENATE("http://www.unionmachinery.com/E-mail/liquidations/20210215-mexico/",TEXT(A199,"000"),"-2.jpg"),"Foto 2")</f>
        <v>Foto 2</v>
      </c>
      <c r="M199" s="47" t="str">
        <f>HYPERLINK(CONCATENATE("http://www.unionmachinery.com/E-mail/liquidations/20210215-mexico/",TEXT(A199,"000"),"-3.jpg"),"Foto 3")</f>
        <v>Foto 3</v>
      </c>
      <c r="N199" s="47"/>
      <c r="O199" s="48"/>
      <c r="P199" s="48"/>
      <c r="Q199" s="48"/>
      <c r="R199" s="48"/>
      <c r="S199" s="48"/>
    </row>
    <row r="200" spans="1:19" s="6" customFormat="1" ht="30" x14ac:dyDescent="0.25">
      <c r="A200" s="8">
        <v>158</v>
      </c>
      <c r="B200" s="9" t="s">
        <v>688</v>
      </c>
      <c r="C200" s="5" t="s">
        <v>692</v>
      </c>
      <c r="D200" s="4"/>
      <c r="E200" s="4" t="s">
        <v>693</v>
      </c>
      <c r="F200" s="7"/>
      <c r="G200" s="5" t="s">
        <v>694</v>
      </c>
      <c r="H200" s="4" t="s">
        <v>695</v>
      </c>
      <c r="I200" s="12">
        <v>25</v>
      </c>
      <c r="J200" s="12">
        <v>20</v>
      </c>
      <c r="K200" s="47" t="str">
        <f t="shared" si="8"/>
        <v>Foto 1</v>
      </c>
      <c r="L200" s="47"/>
      <c r="M200" s="47"/>
      <c r="N200" s="47"/>
      <c r="O200" s="48"/>
      <c r="P200" s="48"/>
      <c r="Q200" s="48"/>
      <c r="R200" s="48"/>
      <c r="S200" s="48"/>
    </row>
    <row r="201" spans="1:19" s="6" customFormat="1" ht="30" x14ac:dyDescent="0.25">
      <c r="A201" s="8">
        <v>159</v>
      </c>
      <c r="B201" s="9" t="s">
        <v>688</v>
      </c>
      <c r="C201" s="5" t="s">
        <v>696</v>
      </c>
      <c r="D201" s="4"/>
      <c r="E201" s="4"/>
      <c r="F201" s="7"/>
      <c r="G201" s="5" t="s">
        <v>697</v>
      </c>
      <c r="H201" s="4" t="s">
        <v>698</v>
      </c>
      <c r="I201" s="12">
        <v>50</v>
      </c>
      <c r="J201" s="12">
        <v>120</v>
      </c>
      <c r="K201" s="47" t="str">
        <f t="shared" si="8"/>
        <v>Foto 1</v>
      </c>
      <c r="L201" s="48" t="str">
        <f>HYPERLINK(CONCATENATE("http://www.unionmachinery.com/E-mail/liquidations/20210215-mexico/",TEXT(A201,"000"),"-1.jpg"),"Foto 2")</f>
        <v>Foto 2</v>
      </c>
      <c r="M201" s="48" t="str">
        <f>HYPERLINK(CONCATENATE("http://www.unionmachinery.com/E-mail/liquidations/20210215-mexico/",TEXT(A201,"000"),"-2.jpg"),"Foto 3")</f>
        <v>Foto 3</v>
      </c>
      <c r="N201" s="48" t="str">
        <f>HYPERLINK(CONCATENATE("http://www.unionmachinery.com/E-mail/liquidations/20210215-mexico/",TEXT(A201,"000"),"-3.jpg"),"Foto 4")</f>
        <v>Foto 4</v>
      </c>
      <c r="O201" s="48"/>
      <c r="P201" s="48"/>
      <c r="Q201" s="48"/>
      <c r="R201" s="48"/>
      <c r="S201" s="48"/>
    </row>
    <row r="202" spans="1:19" s="6" customFormat="1" ht="30" x14ac:dyDescent="0.25">
      <c r="A202" s="8">
        <v>160</v>
      </c>
      <c r="B202" s="9" t="s">
        <v>453</v>
      </c>
      <c r="C202" s="9" t="s">
        <v>699</v>
      </c>
      <c r="D202" s="4" t="s">
        <v>700</v>
      </c>
      <c r="E202" s="4" t="s">
        <v>701</v>
      </c>
      <c r="F202" s="4" t="s">
        <v>702</v>
      </c>
      <c r="G202" s="5" t="s">
        <v>703</v>
      </c>
      <c r="H202" s="4" t="s">
        <v>704</v>
      </c>
      <c r="I202" s="12">
        <v>3800</v>
      </c>
      <c r="J202" s="12">
        <v>600</v>
      </c>
      <c r="K202" s="48" t="str">
        <f>HYPERLINK(CONCATENATE("http://www.unionmachinery.com/E-mail/liquidations/20210215-mexico/",TEXT(A202,"000"),"-1.jpg"),"Foto 1")</f>
        <v>Foto 1</v>
      </c>
      <c r="L202" s="48" t="str">
        <f>HYPERLINK(CONCATENATE("http://www.unionmachinery.com/E-mail/liquidations/20210215-mexico/",TEXT(A202,"000"),"-2.jpg"),"Foto 2")</f>
        <v>Foto 2</v>
      </c>
      <c r="M202" s="48" t="str">
        <f>HYPERLINK(CONCATENATE("http://www.unionmachinery.com/E-mail/liquidations/20210215-mexico/",TEXT(A202,"000"),"-3.jpg"),"Foto 3")</f>
        <v>Foto 3</v>
      </c>
      <c r="N202" s="47"/>
      <c r="O202" s="48"/>
      <c r="P202" s="48"/>
      <c r="Q202" s="48"/>
      <c r="R202" s="48"/>
      <c r="S202" s="48"/>
    </row>
    <row r="203" spans="1:19" s="6" customFormat="1" ht="75" x14ac:dyDescent="0.25">
      <c r="A203" s="8">
        <v>161</v>
      </c>
      <c r="B203" s="9" t="s">
        <v>705</v>
      </c>
      <c r="C203" s="9" t="s">
        <v>1178</v>
      </c>
      <c r="D203" s="15"/>
      <c r="E203" s="15"/>
      <c r="F203" s="7"/>
      <c r="G203" s="5"/>
      <c r="H203" s="14" t="s">
        <v>92</v>
      </c>
      <c r="I203" s="12">
        <v>800</v>
      </c>
      <c r="J203" s="12">
        <v>35</v>
      </c>
      <c r="K203" s="48" t="str">
        <f>HYPERLINK(CONCATENATE("http://www.unionmachinery.com/E-mail/liquidations/20210215-mexico/",TEXT(A203,"000"),"-1.jpg"),"Foto 1")</f>
        <v>Foto 1</v>
      </c>
      <c r="L203" s="48" t="str">
        <f>HYPERLINK(CONCATENATE("http://www.unionmachinery.com/E-mail/liquidations/20210215-mexico/",TEXT(A203,"000"),"-2.jpg"),"Foto 2")</f>
        <v>Foto 2</v>
      </c>
      <c r="M203" s="48" t="str">
        <f>HYPERLINK(CONCATENATE("http://www.unionmachinery.com/E-mail/liquidations/20210215-mexico/",TEXT(A203,"000"),"-3.jpg"),"Foto 3")</f>
        <v>Foto 3</v>
      </c>
      <c r="N203" s="48" t="str">
        <f>HYPERLINK(CONCATENATE("http://www.unionmachinery.com/E-mail/liquidations/20210215-mexico/",TEXT(A203,"000"),"-4.jpg"),"Foto 4")</f>
        <v>Foto 4</v>
      </c>
      <c r="O203" s="48"/>
      <c r="P203" s="48"/>
      <c r="Q203" s="48"/>
      <c r="R203" s="48"/>
      <c r="S203" s="48"/>
    </row>
    <row r="204" spans="1:19" s="6" customFormat="1" ht="30" x14ac:dyDescent="0.25">
      <c r="A204" s="8">
        <v>162</v>
      </c>
      <c r="B204" s="9" t="s">
        <v>705</v>
      </c>
      <c r="C204" s="5" t="s">
        <v>706</v>
      </c>
      <c r="D204" s="4" t="s">
        <v>1197</v>
      </c>
      <c r="E204" s="4" t="s">
        <v>707</v>
      </c>
      <c r="F204" s="7"/>
      <c r="G204" s="5" t="s">
        <v>708</v>
      </c>
      <c r="H204" s="4" t="s">
        <v>709</v>
      </c>
      <c r="I204" s="12">
        <v>30</v>
      </c>
      <c r="J204" s="12">
        <v>10</v>
      </c>
      <c r="K204" s="47" t="str">
        <f t="shared" si="8"/>
        <v>Foto 1</v>
      </c>
      <c r="L204" s="47"/>
      <c r="M204" s="47"/>
      <c r="N204" s="47"/>
      <c r="O204" s="48"/>
      <c r="P204" s="48"/>
      <c r="Q204" s="48"/>
      <c r="R204" s="48"/>
      <c r="S204" s="48"/>
    </row>
    <row r="205" spans="1:19" s="6" customFormat="1" ht="30" x14ac:dyDescent="0.25">
      <c r="A205" s="8">
        <v>163</v>
      </c>
      <c r="B205" s="9" t="s">
        <v>705</v>
      </c>
      <c r="C205" s="9" t="s">
        <v>710</v>
      </c>
      <c r="D205" s="4" t="s">
        <v>711</v>
      </c>
      <c r="E205" s="4" t="s">
        <v>712</v>
      </c>
      <c r="F205" s="4" t="s">
        <v>713</v>
      </c>
      <c r="G205" s="5" t="s">
        <v>714</v>
      </c>
      <c r="H205" s="4" t="s">
        <v>715</v>
      </c>
      <c r="I205" s="12">
        <v>400</v>
      </c>
      <c r="J205" s="12">
        <v>25</v>
      </c>
      <c r="K205" s="47" t="str">
        <f t="shared" si="8"/>
        <v>Foto 1</v>
      </c>
      <c r="L205" s="47"/>
      <c r="M205" s="47"/>
      <c r="N205" s="47"/>
      <c r="O205" s="48"/>
      <c r="P205" s="48"/>
      <c r="Q205" s="48"/>
      <c r="R205" s="48"/>
      <c r="S205" s="48"/>
    </row>
    <row r="206" spans="1:19" s="6" customFormat="1" ht="30" x14ac:dyDescent="0.25">
      <c r="A206" s="8">
        <v>164</v>
      </c>
      <c r="B206" s="9" t="s">
        <v>705</v>
      </c>
      <c r="C206" s="9" t="s">
        <v>716</v>
      </c>
      <c r="D206" s="4" t="s">
        <v>717</v>
      </c>
      <c r="E206" s="4"/>
      <c r="F206" s="7"/>
      <c r="G206" s="5" t="s">
        <v>40</v>
      </c>
      <c r="H206" s="4" t="s">
        <v>715</v>
      </c>
      <c r="I206" s="12">
        <v>300</v>
      </c>
      <c r="J206" s="12">
        <v>25</v>
      </c>
      <c r="K206" s="47" t="str">
        <f t="shared" si="8"/>
        <v>Foto 1</v>
      </c>
      <c r="L206" s="47"/>
      <c r="M206" s="47"/>
      <c r="N206" s="47"/>
      <c r="O206" s="48"/>
      <c r="P206" s="48"/>
      <c r="Q206" s="48"/>
      <c r="R206" s="48"/>
      <c r="S206" s="48"/>
    </row>
    <row r="207" spans="1:19" s="6" customFormat="1" ht="30" x14ac:dyDescent="0.25">
      <c r="A207" s="8">
        <v>165</v>
      </c>
      <c r="B207" s="9" t="s">
        <v>705</v>
      </c>
      <c r="C207" s="9" t="s">
        <v>718</v>
      </c>
      <c r="D207" s="4" t="s">
        <v>719</v>
      </c>
      <c r="E207" s="4"/>
      <c r="F207" s="7"/>
      <c r="G207" s="5" t="s">
        <v>40</v>
      </c>
      <c r="H207" s="4" t="s">
        <v>720</v>
      </c>
      <c r="I207" s="12">
        <v>500</v>
      </c>
      <c r="J207" s="12">
        <v>25</v>
      </c>
      <c r="K207" s="47" t="str">
        <f t="shared" si="8"/>
        <v>Foto 1</v>
      </c>
      <c r="L207" s="47"/>
      <c r="M207" s="47"/>
      <c r="N207" s="47"/>
      <c r="O207" s="48"/>
      <c r="P207" s="48"/>
      <c r="Q207" s="48"/>
      <c r="R207" s="48"/>
      <c r="S207" s="48"/>
    </row>
    <row r="208" spans="1:19" s="6" customFormat="1" x14ac:dyDescent="0.25">
      <c r="A208" s="8">
        <v>166</v>
      </c>
      <c r="B208" s="9" t="s">
        <v>705</v>
      </c>
      <c r="C208" s="9" t="s">
        <v>721</v>
      </c>
      <c r="D208" s="4" t="s">
        <v>722</v>
      </c>
      <c r="E208" s="4"/>
      <c r="F208" s="7"/>
      <c r="G208" s="5" t="s">
        <v>40</v>
      </c>
      <c r="H208" s="4" t="s">
        <v>723</v>
      </c>
      <c r="I208" s="12">
        <v>300</v>
      </c>
      <c r="J208" s="12">
        <v>25</v>
      </c>
      <c r="K208" s="47" t="str">
        <f t="shared" si="8"/>
        <v>Foto 1</v>
      </c>
      <c r="L208" s="47"/>
      <c r="M208" s="47"/>
      <c r="N208" s="47"/>
      <c r="O208" s="48"/>
      <c r="P208" s="48"/>
      <c r="Q208" s="48"/>
      <c r="R208" s="48"/>
      <c r="S208" s="48"/>
    </row>
    <row r="209" spans="1:19" s="6" customFormat="1" ht="45" x14ac:dyDescent="0.25">
      <c r="A209" s="8">
        <v>167</v>
      </c>
      <c r="B209" s="9" t="s">
        <v>705</v>
      </c>
      <c r="C209" s="21" t="s">
        <v>1372</v>
      </c>
      <c r="D209" s="4"/>
      <c r="E209" s="4"/>
      <c r="F209" s="7"/>
      <c r="G209" s="5"/>
      <c r="H209" s="4" t="s">
        <v>92</v>
      </c>
      <c r="I209" s="12">
        <v>100</v>
      </c>
      <c r="J209" s="12">
        <v>45</v>
      </c>
      <c r="K209" s="48" t="str">
        <f>HYPERLINK(CONCATENATE("http://www.unionmachinery.com/E-mail/liquidations/20210215-mexico/",TEXT(A209,"000"),"-1.jpg"),"Foto 1")</f>
        <v>Foto 1</v>
      </c>
      <c r="L209" s="47"/>
      <c r="M209" s="47"/>
      <c r="N209" s="47"/>
      <c r="O209" s="48"/>
      <c r="P209" s="48"/>
      <c r="Q209" s="48"/>
      <c r="R209" s="48"/>
      <c r="S209" s="48"/>
    </row>
    <row r="210" spans="1:19" s="6" customFormat="1" ht="45" x14ac:dyDescent="0.25">
      <c r="A210" s="8">
        <v>168</v>
      </c>
      <c r="B210" s="9" t="s">
        <v>705</v>
      </c>
      <c r="C210" s="9" t="s">
        <v>724</v>
      </c>
      <c r="D210" s="4"/>
      <c r="E210" s="4"/>
      <c r="F210" s="7"/>
      <c r="G210" s="5" t="s">
        <v>725</v>
      </c>
      <c r="H210" s="4" t="s">
        <v>726</v>
      </c>
      <c r="I210" s="12">
        <v>1000</v>
      </c>
      <c r="J210" s="12">
        <v>200</v>
      </c>
      <c r="K210" s="48" t="str">
        <f>HYPERLINK(CONCATENATE("http://www.unionmachinery.com/E-mail/liquidations/20210215-mexico/",TEXT(A210,"000"),"-1.jpg"),"Foto 1")</f>
        <v>Foto 1</v>
      </c>
      <c r="L210" s="48" t="str">
        <f>HYPERLINK(CONCATENATE("http://www.unionmachinery.com/E-mail/liquidations/20210215-mexico/",TEXT(A210,"000"),"-2.jpg"),"Foto 2")</f>
        <v>Foto 2</v>
      </c>
      <c r="M210" s="47"/>
      <c r="N210" s="47"/>
      <c r="O210" s="48"/>
      <c r="P210" s="48"/>
      <c r="Q210" s="48"/>
      <c r="R210" s="48"/>
      <c r="S210" s="48"/>
    </row>
    <row r="211" spans="1:19" s="6" customFormat="1" ht="30" x14ac:dyDescent="0.25">
      <c r="A211" s="8">
        <v>169</v>
      </c>
      <c r="B211" s="9" t="s">
        <v>727</v>
      </c>
      <c r="C211" s="5" t="s">
        <v>1254</v>
      </c>
      <c r="D211" s="4" t="s">
        <v>728</v>
      </c>
      <c r="E211" s="4" t="s">
        <v>729</v>
      </c>
      <c r="F211" s="4">
        <v>372778</v>
      </c>
      <c r="G211" s="5" t="s">
        <v>730</v>
      </c>
      <c r="H211" s="4" t="s">
        <v>731</v>
      </c>
      <c r="I211" s="12">
        <v>250</v>
      </c>
      <c r="J211" s="12">
        <v>20</v>
      </c>
      <c r="K211" s="47" t="str">
        <f t="shared" si="8"/>
        <v>Foto 1</v>
      </c>
      <c r="L211" s="47"/>
      <c r="M211" s="47"/>
      <c r="N211" s="47"/>
      <c r="O211" s="48"/>
      <c r="P211" s="48"/>
      <c r="Q211" s="48"/>
      <c r="R211" s="48"/>
      <c r="S211" s="48"/>
    </row>
    <row r="212" spans="1:19" s="6" customFormat="1" ht="30" x14ac:dyDescent="0.25">
      <c r="A212" s="8">
        <v>170</v>
      </c>
      <c r="B212" s="9" t="s">
        <v>727</v>
      </c>
      <c r="C212" s="5" t="s">
        <v>732</v>
      </c>
      <c r="D212" s="4" t="s">
        <v>733</v>
      </c>
      <c r="E212" s="4">
        <v>2181</v>
      </c>
      <c r="F212" s="4">
        <v>16552</v>
      </c>
      <c r="G212" s="5"/>
      <c r="H212" s="4" t="s">
        <v>734</v>
      </c>
      <c r="I212" s="12">
        <v>125</v>
      </c>
      <c r="J212" s="12">
        <v>40</v>
      </c>
      <c r="K212" s="47" t="str">
        <f t="shared" si="8"/>
        <v>Foto 1</v>
      </c>
      <c r="L212" s="47"/>
      <c r="M212" s="47"/>
      <c r="N212" s="47"/>
      <c r="O212" s="48"/>
      <c r="P212" s="48"/>
      <c r="Q212" s="48"/>
      <c r="R212" s="48"/>
      <c r="S212" s="48"/>
    </row>
    <row r="213" spans="1:19" s="6" customFormat="1" ht="30" x14ac:dyDescent="0.25">
      <c r="A213" s="8">
        <v>171</v>
      </c>
      <c r="B213" s="9" t="s">
        <v>727</v>
      </c>
      <c r="C213" s="9" t="s">
        <v>735</v>
      </c>
      <c r="D213" s="4" t="s">
        <v>636</v>
      </c>
      <c r="E213" s="4" t="s">
        <v>736</v>
      </c>
      <c r="F213" s="7"/>
      <c r="G213" s="26"/>
      <c r="H213" s="4" t="s">
        <v>737</v>
      </c>
      <c r="I213" s="12">
        <v>15</v>
      </c>
      <c r="J213" s="12">
        <v>15</v>
      </c>
      <c r="K213" s="47" t="str">
        <f t="shared" si="8"/>
        <v>Foto 1</v>
      </c>
      <c r="L213" s="47"/>
      <c r="M213" s="47"/>
      <c r="N213" s="47"/>
      <c r="O213" s="48"/>
      <c r="P213" s="48"/>
      <c r="Q213" s="48"/>
      <c r="R213" s="48"/>
      <c r="S213" s="48"/>
    </row>
    <row r="214" spans="1:19" s="6" customFormat="1" ht="60" x14ac:dyDescent="0.25">
      <c r="A214" s="8">
        <v>172</v>
      </c>
      <c r="B214" s="9" t="s">
        <v>705</v>
      </c>
      <c r="C214" s="5" t="s">
        <v>738</v>
      </c>
      <c r="D214" s="4"/>
      <c r="E214" s="4"/>
      <c r="F214" s="7"/>
      <c r="G214" s="5"/>
      <c r="H214" s="4"/>
      <c r="I214" s="12">
        <v>30</v>
      </c>
      <c r="J214" s="12">
        <v>10</v>
      </c>
      <c r="K214" s="47" t="str">
        <f t="shared" si="8"/>
        <v>Foto 1</v>
      </c>
      <c r="L214" s="47"/>
      <c r="M214" s="47"/>
      <c r="N214" s="47"/>
      <c r="O214" s="48"/>
      <c r="P214" s="48"/>
      <c r="Q214" s="48"/>
      <c r="R214" s="48"/>
      <c r="S214" s="48"/>
    </row>
    <row r="215" spans="1:19" s="6" customFormat="1" ht="105" x14ac:dyDescent="0.25">
      <c r="A215" s="22">
        <v>173</v>
      </c>
      <c r="B215" s="9" t="s">
        <v>739</v>
      </c>
      <c r="C215" s="5" t="s">
        <v>1367</v>
      </c>
      <c r="D215" s="4" t="s">
        <v>1196</v>
      </c>
      <c r="E215" s="4" t="s">
        <v>740</v>
      </c>
      <c r="F215" s="7"/>
      <c r="G215" s="5" t="s">
        <v>741</v>
      </c>
      <c r="H215" s="4" t="s">
        <v>742</v>
      </c>
      <c r="I215" s="23">
        <v>1000</v>
      </c>
      <c r="J215" s="23">
        <v>450</v>
      </c>
      <c r="K215" s="48" t="str">
        <f>HYPERLINK(CONCATENATE("http://www.unionmachinery.com/E-mail/liquidations/20210215-mexico/",TEXT(A215,"000"),".jpg"),"Foto 1")</f>
        <v>Foto 1</v>
      </c>
      <c r="L215" s="48" t="str">
        <f>HYPERLINK(CONCATENATE("http://www.unionmachinery.com/E-mail/liquidations/20210215-mexico/",TEXT(A215,"000"),"-1.jpg"),"Foto 2")</f>
        <v>Foto 2</v>
      </c>
      <c r="M215" s="48" t="str">
        <f>HYPERLINK(CONCATENATE("http://www.unionmachinery.com/E-mail/liquidations/20210215-mexico/",TEXT(A215,"000"),"-2.jpg"),"Foto 3")</f>
        <v>Foto 3</v>
      </c>
      <c r="N215" s="48" t="str">
        <f>HYPERLINK(CONCATENATE("http://www.unionmachinery.com/E-mail/liquidations/20210215-mexico/",TEXT(A215,"000"),"-3.jpg"),"Foto 4")</f>
        <v>Foto 4</v>
      </c>
      <c r="O215" s="48" t="str">
        <f>HYPERLINK(CONCATENATE("http://www.unionmachinery.com/E-mail/liquidations/20210215-mexico/",TEXT(A215,"000"),"-4.jpg"),"Foto5")</f>
        <v>Foto5</v>
      </c>
      <c r="P215" s="48" t="str">
        <f>HYPERLINK(CONCATENATE("http://www.unionmachinery.com/E-mail/liquidations/20210215-mexico/",TEXT(A215,"000"),"-5.jpg"),"Foto 6")</f>
        <v>Foto 6</v>
      </c>
      <c r="Q215" s="48" t="str">
        <f>HYPERLINK(CONCATENATE("http://www.unionmachinery.com/E-mail/liquidations/20210215-mexico/",TEXT(A215,"000"),"-6.jpg"),"Foto 7")</f>
        <v>Foto 7</v>
      </c>
      <c r="R215" s="48"/>
      <c r="S215" s="48"/>
    </row>
    <row r="216" spans="1:19" s="6" customFormat="1" ht="30" x14ac:dyDescent="0.25">
      <c r="A216" s="8">
        <v>174</v>
      </c>
      <c r="B216" s="9" t="s">
        <v>705</v>
      </c>
      <c r="C216" s="5" t="s">
        <v>1255</v>
      </c>
      <c r="D216" s="4"/>
      <c r="E216" s="4"/>
      <c r="F216" s="7"/>
      <c r="G216" s="5"/>
      <c r="H216" s="4"/>
      <c r="I216" s="12">
        <v>200</v>
      </c>
      <c r="J216" s="12">
        <v>40</v>
      </c>
      <c r="K216" s="47" t="str">
        <f t="shared" si="8"/>
        <v>Foto 1</v>
      </c>
      <c r="L216" s="47"/>
      <c r="M216" s="47"/>
      <c r="N216" s="47"/>
      <c r="O216" s="48"/>
      <c r="P216" s="48"/>
      <c r="Q216" s="48"/>
      <c r="R216" s="48"/>
      <c r="S216" s="48"/>
    </row>
    <row r="217" spans="1:19" s="6" customFormat="1" ht="75" x14ac:dyDescent="0.25">
      <c r="A217" s="8">
        <v>175</v>
      </c>
      <c r="B217" s="9" t="s">
        <v>739</v>
      </c>
      <c r="C217" s="5" t="s">
        <v>1198</v>
      </c>
      <c r="D217" s="4" t="s">
        <v>589</v>
      </c>
      <c r="E217" s="4" t="s">
        <v>743</v>
      </c>
      <c r="F217" s="7"/>
      <c r="G217" s="5" t="s">
        <v>744</v>
      </c>
      <c r="H217" s="4" t="s">
        <v>745</v>
      </c>
      <c r="I217" s="12">
        <v>700</v>
      </c>
      <c r="J217" s="12">
        <v>70</v>
      </c>
      <c r="K217" s="48" t="str">
        <f>HYPERLINK(CONCATENATE("http://www.unionmachinery.com/E-mail/liquidations/20210215-mexico/",TEXT(A217,"000"),"-1.jpg"),"Foto 1")</f>
        <v>Foto 1</v>
      </c>
      <c r="L217" s="48" t="str">
        <f>HYPERLINK(CONCATENATE("http://www.unionmachinery.com/E-mail/liquidations/20210215-mexico/",TEXT(A217,"000"),"-2.jpg"),"Foto 2")</f>
        <v>Foto 2</v>
      </c>
      <c r="M217" s="48" t="str">
        <f>HYPERLINK(CONCATENATE("http://www.unionmachinery.com/E-mail/liquidations/20210215-mexico/",TEXT(A217,"000"),"-3.jpg"),"Foto 3")</f>
        <v>Foto 3</v>
      </c>
      <c r="N217" s="48" t="str">
        <f>HYPERLINK(CONCATENATE("http://www.unionmachinery.com/E-mail/liquidations/20210215-mexico/",TEXT(A217,"000"),"-4.jpg"),"Foto 4")</f>
        <v>Foto 4</v>
      </c>
      <c r="O217" s="48"/>
      <c r="P217" s="48"/>
      <c r="Q217" s="48"/>
      <c r="R217" s="48"/>
      <c r="S217" s="48"/>
    </row>
    <row r="218" spans="1:19" s="6" customFormat="1" ht="30" x14ac:dyDescent="0.25">
      <c r="A218" s="8">
        <v>176</v>
      </c>
      <c r="B218" s="9" t="s">
        <v>746</v>
      </c>
      <c r="C218" s="5" t="s">
        <v>747</v>
      </c>
      <c r="D218" s="4" t="s">
        <v>748</v>
      </c>
      <c r="E218" s="4" t="s">
        <v>749</v>
      </c>
      <c r="F218" s="4">
        <v>11100141</v>
      </c>
      <c r="G218" s="5" t="s">
        <v>750</v>
      </c>
      <c r="H218" s="4" t="s">
        <v>751</v>
      </c>
      <c r="I218" s="12">
        <v>50</v>
      </c>
      <c r="J218" s="12">
        <v>10</v>
      </c>
      <c r="K218" s="47" t="str">
        <f t="shared" si="8"/>
        <v>Foto 1</v>
      </c>
      <c r="L218" s="47"/>
      <c r="M218" s="47"/>
      <c r="N218" s="47"/>
      <c r="O218" s="48"/>
      <c r="P218" s="48"/>
      <c r="Q218" s="48"/>
      <c r="R218" s="48"/>
      <c r="S218" s="48"/>
    </row>
    <row r="219" spans="1:19" s="6" customFormat="1" ht="30" x14ac:dyDescent="0.25">
      <c r="A219" s="8">
        <v>177</v>
      </c>
      <c r="B219" s="9" t="s">
        <v>752</v>
      </c>
      <c r="C219" s="5" t="s">
        <v>753</v>
      </c>
      <c r="D219" s="4" t="s">
        <v>754</v>
      </c>
      <c r="E219" s="4" t="s">
        <v>755</v>
      </c>
      <c r="F219" s="7"/>
      <c r="G219" s="5" t="s">
        <v>756</v>
      </c>
      <c r="H219" s="4" t="s">
        <v>757</v>
      </c>
      <c r="I219" s="12">
        <v>300</v>
      </c>
      <c r="J219" s="12">
        <v>25</v>
      </c>
      <c r="K219" s="47" t="str">
        <f t="shared" si="8"/>
        <v>Foto 1</v>
      </c>
      <c r="L219" s="47"/>
      <c r="M219" s="47"/>
      <c r="N219" s="47"/>
      <c r="O219" s="48"/>
      <c r="P219" s="48"/>
      <c r="Q219" s="48"/>
      <c r="R219" s="48"/>
      <c r="S219" s="48"/>
    </row>
    <row r="220" spans="1:19" s="6" customFormat="1" ht="45" x14ac:dyDescent="0.25">
      <c r="A220" s="8">
        <v>178</v>
      </c>
      <c r="B220" s="9" t="s">
        <v>330</v>
      </c>
      <c r="C220" s="9" t="s">
        <v>1376</v>
      </c>
      <c r="D220" s="4"/>
      <c r="E220" s="4"/>
      <c r="F220" s="7"/>
      <c r="G220" s="5" t="s">
        <v>758</v>
      </c>
      <c r="H220" s="4"/>
      <c r="I220" s="12">
        <v>50</v>
      </c>
      <c r="J220" s="12">
        <v>30</v>
      </c>
      <c r="K220" s="48" t="str">
        <f>HYPERLINK(CONCATENATE("http://www.unionmachinery.com/E-mail/liquidations/20210215-mexico/",TEXT(A220,"000"),"-1.jpg"),"Foto 1")</f>
        <v>Foto 1</v>
      </c>
      <c r="L220" s="48" t="str">
        <f>HYPERLINK(CONCATENATE("http://www.unionmachinery.com/E-mail/liquidations/20210215-mexico/",TEXT(A220,"000"),"-2.jpg"),"Foto 2")</f>
        <v>Foto 2</v>
      </c>
      <c r="M220" s="48" t="str">
        <f>HYPERLINK(CONCATENATE("http://www.unionmachinery.com/E-mail/liquidations/20210215-mexico/",TEXT(A220,"000"),"-3.jpg"),"Foto 3")</f>
        <v>Foto 3</v>
      </c>
      <c r="N220" s="48" t="str">
        <f>HYPERLINK(CONCATENATE("http://www.unionmachinery.com/E-mail/liquidations/20210215-mexico/",TEXT(A220,"000"),"-4.jpg"),"Foto 4")</f>
        <v>Foto 4</v>
      </c>
      <c r="O220" s="48"/>
      <c r="P220" s="48"/>
      <c r="Q220" s="48"/>
      <c r="R220" s="48"/>
      <c r="S220" s="48"/>
    </row>
    <row r="221" spans="1:19" s="6" customFormat="1" ht="30" x14ac:dyDescent="0.25">
      <c r="A221" s="8">
        <v>179</v>
      </c>
      <c r="B221" s="9" t="s">
        <v>325</v>
      </c>
      <c r="C221" s="5" t="s">
        <v>759</v>
      </c>
      <c r="D221" s="4" t="s">
        <v>379</v>
      </c>
      <c r="E221" s="4" t="s">
        <v>760</v>
      </c>
      <c r="F221" s="4">
        <v>1503</v>
      </c>
      <c r="G221" s="5" t="s">
        <v>761</v>
      </c>
      <c r="H221" s="4" t="s">
        <v>762</v>
      </c>
      <c r="I221" s="12">
        <v>750</v>
      </c>
      <c r="J221" s="12">
        <v>60</v>
      </c>
      <c r="K221" s="47" t="str">
        <f t="shared" si="8"/>
        <v>Foto 1</v>
      </c>
      <c r="L221" s="47"/>
      <c r="M221" s="47"/>
      <c r="N221" s="47"/>
      <c r="O221" s="48"/>
      <c r="P221" s="48"/>
      <c r="Q221" s="48"/>
      <c r="R221" s="48"/>
      <c r="S221" s="48"/>
    </row>
    <row r="222" spans="1:19" s="6" customFormat="1" x14ac:dyDescent="0.25">
      <c r="A222" s="8">
        <v>180</v>
      </c>
      <c r="B222" s="9" t="s">
        <v>330</v>
      </c>
      <c r="C222" s="5" t="s">
        <v>763</v>
      </c>
      <c r="D222" s="4" t="s">
        <v>1195</v>
      </c>
      <c r="E222" s="15"/>
      <c r="F222" s="7"/>
      <c r="G222" s="5" t="s">
        <v>40</v>
      </c>
      <c r="H222" s="4" t="s">
        <v>764</v>
      </c>
      <c r="I222" s="12">
        <v>50</v>
      </c>
      <c r="J222" s="12">
        <v>10</v>
      </c>
      <c r="K222" s="47" t="str">
        <f t="shared" si="8"/>
        <v>Foto 1</v>
      </c>
      <c r="L222" s="47"/>
      <c r="M222" s="47"/>
      <c r="N222" s="47"/>
      <c r="O222" s="48"/>
      <c r="P222" s="48"/>
      <c r="Q222" s="48"/>
      <c r="R222" s="48"/>
      <c r="S222" s="48"/>
    </row>
    <row r="223" spans="1:19" s="6" customFormat="1" ht="30" x14ac:dyDescent="0.25">
      <c r="A223" s="8">
        <v>181</v>
      </c>
      <c r="B223" s="9" t="s">
        <v>765</v>
      </c>
      <c r="C223" s="5" t="s">
        <v>766</v>
      </c>
      <c r="D223" s="4" t="s">
        <v>767</v>
      </c>
      <c r="E223" s="4" t="s">
        <v>768</v>
      </c>
      <c r="F223" s="7"/>
      <c r="G223" s="5" t="s">
        <v>769</v>
      </c>
      <c r="H223" s="4" t="s">
        <v>770</v>
      </c>
      <c r="I223" s="12">
        <v>500</v>
      </c>
      <c r="J223" s="12">
        <v>10</v>
      </c>
      <c r="K223" s="47" t="str">
        <f t="shared" si="8"/>
        <v>Foto 1</v>
      </c>
      <c r="L223" s="47"/>
      <c r="M223" s="47"/>
      <c r="N223" s="47"/>
      <c r="O223" s="48"/>
      <c r="P223" s="48"/>
      <c r="Q223" s="48"/>
      <c r="R223" s="48"/>
      <c r="S223" s="48"/>
    </row>
    <row r="224" spans="1:19" s="6" customFormat="1" ht="30" x14ac:dyDescent="0.25">
      <c r="A224" s="8">
        <v>182</v>
      </c>
      <c r="B224" s="9" t="s">
        <v>765</v>
      </c>
      <c r="C224" s="5" t="s">
        <v>1179</v>
      </c>
      <c r="D224" s="4"/>
      <c r="E224" s="4"/>
      <c r="F224" s="7"/>
      <c r="G224" s="5"/>
      <c r="H224" s="4"/>
      <c r="I224" s="12">
        <v>300</v>
      </c>
      <c r="J224" s="12">
        <v>10</v>
      </c>
      <c r="K224" s="48"/>
      <c r="L224" s="47"/>
      <c r="M224" s="47"/>
      <c r="N224" s="47"/>
      <c r="O224" s="48"/>
      <c r="P224" s="48"/>
      <c r="Q224" s="48"/>
      <c r="R224" s="48"/>
      <c r="S224" s="48"/>
    </row>
    <row r="225" spans="1:19" s="6" customFormat="1" ht="60" x14ac:dyDescent="0.25">
      <c r="A225" s="8">
        <v>183</v>
      </c>
      <c r="B225" s="9" t="s">
        <v>705</v>
      </c>
      <c r="C225" s="5" t="s">
        <v>771</v>
      </c>
      <c r="D225" s="4"/>
      <c r="E225" s="4"/>
      <c r="F225" s="7"/>
      <c r="G225" s="5"/>
      <c r="H225" s="4"/>
      <c r="I225" s="12">
        <v>30</v>
      </c>
      <c r="J225" s="12">
        <v>10</v>
      </c>
      <c r="K225" s="47" t="str">
        <f t="shared" si="8"/>
        <v>Foto 1</v>
      </c>
      <c r="L225" s="47"/>
      <c r="M225" s="47"/>
      <c r="N225" s="47"/>
      <c r="O225" s="48"/>
      <c r="P225" s="48"/>
      <c r="Q225" s="48"/>
      <c r="R225" s="48"/>
      <c r="S225" s="48"/>
    </row>
    <row r="226" spans="1:19" s="6" customFormat="1" ht="90" x14ac:dyDescent="0.25">
      <c r="A226" s="8">
        <v>184</v>
      </c>
      <c r="B226" s="9" t="s">
        <v>772</v>
      </c>
      <c r="C226" s="5" t="s">
        <v>1256</v>
      </c>
      <c r="D226" s="4"/>
      <c r="E226" s="4"/>
      <c r="F226" s="7"/>
      <c r="G226" s="5"/>
      <c r="H226" s="4" t="s">
        <v>773</v>
      </c>
      <c r="I226" s="12">
        <v>75</v>
      </c>
      <c r="J226" s="12">
        <v>10</v>
      </c>
      <c r="K226" s="48" t="str">
        <f>HYPERLINK(CONCATENATE("http://www.unionmachinery.com/E-mail/liquidations/20210215-mexico/",TEXT(A226,"000"),"-1.jpg"),"Foto 1")</f>
        <v>Foto 1</v>
      </c>
      <c r="L226" s="48" t="str">
        <f>HYPERLINK(CONCATENATE("http://www.unionmachinery.com/E-mail/liquidations/20210215-mexico/",TEXT(A226,"000"),"-2.jpg"),"Foto 2")</f>
        <v>Foto 2</v>
      </c>
      <c r="M226" s="47"/>
      <c r="N226" s="47"/>
      <c r="O226" s="48"/>
      <c r="P226" s="48"/>
      <c r="Q226" s="48"/>
      <c r="R226" s="48"/>
      <c r="S226" s="48"/>
    </row>
    <row r="227" spans="1:19" s="6" customFormat="1" ht="45" x14ac:dyDescent="0.25">
      <c r="A227" s="8">
        <v>185</v>
      </c>
      <c r="B227" s="9" t="s">
        <v>240</v>
      </c>
      <c r="C227" s="5" t="s">
        <v>774</v>
      </c>
      <c r="D227" s="4"/>
      <c r="E227" s="4"/>
      <c r="F227" s="7"/>
      <c r="G227" s="5"/>
      <c r="H227" s="4" t="s">
        <v>92</v>
      </c>
      <c r="I227" s="12">
        <v>25</v>
      </c>
      <c r="J227" s="12">
        <v>10</v>
      </c>
      <c r="K227" s="47" t="str">
        <f t="shared" si="8"/>
        <v>Foto 1</v>
      </c>
      <c r="L227" s="47"/>
      <c r="M227" s="47"/>
      <c r="N227" s="47"/>
      <c r="O227" s="48"/>
      <c r="P227" s="48"/>
      <c r="Q227" s="48"/>
      <c r="R227" s="48"/>
      <c r="S227" s="48"/>
    </row>
    <row r="228" spans="1:19" s="6" customFormat="1" ht="105" x14ac:dyDescent="0.25">
      <c r="A228" s="8">
        <v>186</v>
      </c>
      <c r="B228" s="9" t="s">
        <v>240</v>
      </c>
      <c r="C228" s="5" t="s">
        <v>775</v>
      </c>
      <c r="D228" s="4"/>
      <c r="E228" s="4"/>
      <c r="F228" s="7"/>
      <c r="G228" s="5"/>
      <c r="H228" s="4" t="s">
        <v>92</v>
      </c>
      <c r="I228" s="12">
        <v>150</v>
      </c>
      <c r="J228" s="12">
        <v>10</v>
      </c>
      <c r="K228" s="47" t="str">
        <f t="shared" si="8"/>
        <v>Foto 1</v>
      </c>
      <c r="L228" s="47"/>
      <c r="M228" s="47"/>
      <c r="N228" s="47"/>
      <c r="O228" s="48"/>
      <c r="P228" s="48"/>
      <c r="Q228" s="48"/>
      <c r="R228" s="48"/>
      <c r="S228" s="48"/>
    </row>
    <row r="229" spans="1:19" s="6" customFormat="1" ht="30" x14ac:dyDescent="0.25">
      <c r="A229" s="8">
        <v>187</v>
      </c>
      <c r="B229" s="9" t="s">
        <v>240</v>
      </c>
      <c r="C229" s="5" t="s">
        <v>776</v>
      </c>
      <c r="D229" s="4"/>
      <c r="E229" s="4"/>
      <c r="F229" s="7"/>
      <c r="G229" s="5"/>
      <c r="H229" s="4"/>
      <c r="I229" s="12">
        <v>100</v>
      </c>
      <c r="J229" s="12">
        <v>10</v>
      </c>
      <c r="K229" s="47" t="str">
        <f t="shared" si="8"/>
        <v>Foto 1</v>
      </c>
      <c r="L229" s="47"/>
      <c r="M229" s="47"/>
      <c r="N229" s="47"/>
      <c r="O229" s="48"/>
      <c r="P229" s="48"/>
      <c r="Q229" s="48"/>
      <c r="R229" s="48"/>
      <c r="S229" s="48"/>
    </row>
    <row r="230" spans="1:19" s="6" customFormat="1" ht="90" x14ac:dyDescent="0.25">
      <c r="A230" s="8">
        <v>188</v>
      </c>
      <c r="B230" s="9" t="s">
        <v>240</v>
      </c>
      <c r="C230" s="5" t="s">
        <v>777</v>
      </c>
      <c r="D230" s="4"/>
      <c r="E230" s="4"/>
      <c r="F230" s="7"/>
      <c r="G230" s="5"/>
      <c r="H230" s="4"/>
      <c r="I230" s="12">
        <v>250</v>
      </c>
      <c r="J230" s="12">
        <v>30</v>
      </c>
      <c r="K230" s="48" t="str">
        <f>HYPERLINK(CONCATENATE("http://www.unionmachinery.com/E-mail/liquidations/20210215-mexico/",TEXT(A230,"000"),"-1.jpg"),"Foto 1")</f>
        <v>Foto 1</v>
      </c>
      <c r="L230" s="48" t="str">
        <f>HYPERLINK(CONCATENATE("http://www.unionmachinery.com/E-mail/liquidations/20210215-mexico/",TEXT(A230,"000"),"-2.jpg"),"Foto 2")</f>
        <v>Foto 2</v>
      </c>
      <c r="M230" s="47"/>
      <c r="N230" s="47"/>
      <c r="O230" s="48"/>
      <c r="P230" s="48"/>
      <c r="Q230" s="48"/>
      <c r="R230" s="48"/>
      <c r="S230" s="48"/>
    </row>
    <row r="231" spans="1:19" s="6" customFormat="1" ht="60" x14ac:dyDescent="0.25">
      <c r="A231" s="8">
        <v>189</v>
      </c>
      <c r="B231" s="9" t="s">
        <v>240</v>
      </c>
      <c r="C231" s="5" t="s">
        <v>778</v>
      </c>
      <c r="D231" s="4"/>
      <c r="E231" s="4"/>
      <c r="F231" s="7"/>
      <c r="G231" s="5"/>
      <c r="H231" s="4"/>
      <c r="I231" s="12">
        <v>50</v>
      </c>
      <c r="J231" s="12">
        <v>15</v>
      </c>
      <c r="K231" s="47" t="str">
        <f t="shared" si="8"/>
        <v>Foto 1</v>
      </c>
      <c r="L231" s="47"/>
      <c r="M231" s="47"/>
      <c r="N231" s="47"/>
      <c r="O231" s="48"/>
      <c r="P231" s="48"/>
      <c r="Q231" s="48"/>
      <c r="R231" s="48"/>
      <c r="S231" s="48"/>
    </row>
    <row r="232" spans="1:19" s="6" customFormat="1" ht="90" x14ac:dyDescent="0.25">
      <c r="A232" s="8">
        <v>190</v>
      </c>
      <c r="B232" s="9" t="s">
        <v>240</v>
      </c>
      <c r="C232" s="5" t="s">
        <v>779</v>
      </c>
      <c r="D232" s="4"/>
      <c r="E232" s="4"/>
      <c r="F232" s="7"/>
      <c r="G232" s="5"/>
      <c r="H232" s="4"/>
      <c r="I232" s="12">
        <v>50</v>
      </c>
      <c r="J232" s="12">
        <v>10</v>
      </c>
      <c r="K232" s="47" t="str">
        <f t="shared" si="8"/>
        <v>Foto 1</v>
      </c>
      <c r="L232" s="47"/>
      <c r="M232" s="47"/>
      <c r="N232" s="47"/>
      <c r="O232" s="48"/>
      <c r="P232" s="48"/>
      <c r="Q232" s="48"/>
      <c r="R232" s="48"/>
      <c r="S232" s="48"/>
    </row>
    <row r="233" spans="1:19" s="6" customFormat="1" ht="30" x14ac:dyDescent="0.25">
      <c r="A233" s="8">
        <v>191</v>
      </c>
      <c r="B233" s="9" t="s">
        <v>240</v>
      </c>
      <c r="C233" s="5" t="s">
        <v>780</v>
      </c>
      <c r="D233" s="4" t="s">
        <v>781</v>
      </c>
      <c r="E233" s="4" t="s">
        <v>782</v>
      </c>
      <c r="F233" s="7"/>
      <c r="G233" s="5" t="s">
        <v>783</v>
      </c>
      <c r="H233" s="4" t="s">
        <v>784</v>
      </c>
      <c r="I233" s="12">
        <v>150</v>
      </c>
      <c r="J233" s="12">
        <v>10</v>
      </c>
      <c r="K233" s="47" t="str">
        <f t="shared" si="8"/>
        <v>Foto 1</v>
      </c>
      <c r="L233" s="47"/>
      <c r="M233" s="47"/>
      <c r="N233" s="47"/>
      <c r="O233" s="48"/>
      <c r="P233" s="48"/>
      <c r="Q233" s="48"/>
      <c r="R233" s="48"/>
      <c r="S233" s="48"/>
    </row>
    <row r="234" spans="1:19" s="6" customFormat="1" ht="45" x14ac:dyDescent="0.25">
      <c r="A234" s="8">
        <v>192</v>
      </c>
      <c r="B234" s="9" t="s">
        <v>240</v>
      </c>
      <c r="C234" s="5" t="s">
        <v>1180</v>
      </c>
      <c r="D234" s="4"/>
      <c r="E234" s="4"/>
      <c r="F234" s="7"/>
      <c r="G234" s="5"/>
      <c r="H234" s="4" t="s">
        <v>92</v>
      </c>
      <c r="I234" s="12">
        <v>40</v>
      </c>
      <c r="J234" s="12">
        <v>25</v>
      </c>
      <c r="K234" s="47" t="str">
        <f t="shared" si="8"/>
        <v>Foto 1</v>
      </c>
      <c r="L234" s="47"/>
      <c r="M234" s="47"/>
      <c r="N234" s="47"/>
      <c r="O234" s="48"/>
      <c r="P234" s="48"/>
      <c r="Q234" s="48"/>
      <c r="R234" s="48"/>
      <c r="S234" s="48"/>
    </row>
    <row r="235" spans="1:19" s="6" customFormat="1" ht="30" x14ac:dyDescent="0.25">
      <c r="A235" s="8">
        <v>193</v>
      </c>
      <c r="B235" s="9" t="s">
        <v>240</v>
      </c>
      <c r="C235" s="5" t="s">
        <v>785</v>
      </c>
      <c r="D235" s="4"/>
      <c r="E235" s="4"/>
      <c r="F235" s="7"/>
      <c r="G235" s="5"/>
      <c r="H235" s="4"/>
      <c r="I235" s="12">
        <v>40</v>
      </c>
      <c r="J235" s="12">
        <v>5</v>
      </c>
      <c r="K235" s="47"/>
      <c r="L235" s="47"/>
      <c r="M235" s="47"/>
      <c r="N235" s="47"/>
      <c r="O235" s="48"/>
      <c r="P235" s="48"/>
      <c r="Q235" s="48"/>
      <c r="R235" s="48"/>
      <c r="S235" s="48"/>
    </row>
    <row r="236" spans="1:19" s="6" customFormat="1" x14ac:dyDescent="0.25">
      <c r="A236" s="8">
        <v>194</v>
      </c>
      <c r="B236" s="9" t="s">
        <v>1156</v>
      </c>
      <c r="C236" s="5" t="s">
        <v>786</v>
      </c>
      <c r="D236" s="4"/>
      <c r="E236" s="4"/>
      <c r="F236" s="7"/>
      <c r="G236" s="5"/>
      <c r="H236" s="4"/>
      <c r="I236" s="12">
        <v>200</v>
      </c>
      <c r="J236" s="12">
        <v>20</v>
      </c>
      <c r="K236" s="47" t="str">
        <f t="shared" si="8"/>
        <v>Foto 1</v>
      </c>
      <c r="L236" s="47"/>
      <c r="M236" s="47"/>
      <c r="N236" s="47"/>
      <c r="O236" s="48"/>
      <c r="P236" s="48"/>
      <c r="Q236" s="48"/>
      <c r="R236" s="48"/>
      <c r="S236" s="48"/>
    </row>
    <row r="237" spans="1:19" s="6" customFormat="1" ht="105" x14ac:dyDescent="0.25">
      <c r="A237" s="8">
        <v>195</v>
      </c>
      <c r="B237" s="24" t="s">
        <v>240</v>
      </c>
      <c r="C237" s="5" t="s">
        <v>787</v>
      </c>
      <c r="D237" s="4"/>
      <c r="E237" s="4"/>
      <c r="F237" s="7"/>
      <c r="G237" s="5"/>
      <c r="H237" s="4"/>
      <c r="I237" s="12">
        <v>45</v>
      </c>
      <c r="J237" s="12">
        <v>20</v>
      </c>
      <c r="K237" s="48" t="str">
        <f>HYPERLINK(CONCATENATE("http://www.unionmachinery.com/E-mail/liquidations/20210215-mexico/",TEXT(A237,"000"),"-1.jpg"),"Foto 1")</f>
        <v>Foto 1</v>
      </c>
      <c r="L237" s="48" t="str">
        <f>HYPERLINK(CONCATENATE("http://www.unionmachinery.com/E-mail/liquidations/20210215-mexico/",TEXT(A237,"000"),"-2.jpg"),"Foto 2")</f>
        <v>Foto 2</v>
      </c>
      <c r="M237" s="48" t="str">
        <f>HYPERLINK(CONCATENATE("http://www.unionmachinery.com/E-mail/liquidations/20210215-mexico/",TEXT(A237,"000"),"-3.jpg"),"Foto 3")</f>
        <v>Foto 3</v>
      </c>
      <c r="N237" s="47"/>
      <c r="O237" s="48"/>
      <c r="P237" s="48"/>
      <c r="Q237" s="48"/>
      <c r="R237" s="48"/>
      <c r="S237" s="48"/>
    </row>
    <row r="238" spans="1:19" s="6" customFormat="1" ht="30" x14ac:dyDescent="0.25">
      <c r="A238" s="8">
        <v>196</v>
      </c>
      <c r="B238" s="9" t="s">
        <v>1157</v>
      </c>
      <c r="C238" s="5" t="s">
        <v>788</v>
      </c>
      <c r="D238" s="4" t="s">
        <v>789</v>
      </c>
      <c r="E238" s="4" t="s">
        <v>790</v>
      </c>
      <c r="F238" s="4" t="s">
        <v>791</v>
      </c>
      <c r="G238" s="5" t="s">
        <v>792</v>
      </c>
      <c r="H238" s="4" t="s">
        <v>793</v>
      </c>
      <c r="I238" s="12">
        <v>20</v>
      </c>
      <c r="J238" s="12">
        <v>2</v>
      </c>
      <c r="K238" s="47" t="str">
        <f t="shared" si="8"/>
        <v>Foto 1</v>
      </c>
      <c r="L238" s="47"/>
      <c r="M238" s="47"/>
      <c r="N238" s="47"/>
      <c r="O238" s="48"/>
      <c r="P238" s="48"/>
      <c r="Q238" s="48"/>
      <c r="R238" s="48"/>
      <c r="S238" s="48"/>
    </row>
    <row r="239" spans="1:19" s="6" customFormat="1" ht="120" x14ac:dyDescent="0.25">
      <c r="A239" s="8">
        <v>197</v>
      </c>
      <c r="B239" s="9" t="s">
        <v>144</v>
      </c>
      <c r="C239" s="5" t="s">
        <v>1257</v>
      </c>
      <c r="D239" s="4"/>
      <c r="E239" s="4"/>
      <c r="F239" s="7"/>
      <c r="G239" s="5"/>
      <c r="H239" s="4"/>
      <c r="I239" s="12">
        <v>100</v>
      </c>
      <c r="J239" s="12">
        <v>10</v>
      </c>
      <c r="K239" s="47" t="str">
        <f t="shared" si="8"/>
        <v>Foto 1</v>
      </c>
      <c r="L239" s="47"/>
      <c r="M239" s="47"/>
      <c r="N239" s="47"/>
      <c r="O239" s="48"/>
      <c r="P239" s="48"/>
      <c r="Q239" s="48"/>
      <c r="R239" s="48"/>
      <c r="S239" s="48"/>
    </row>
    <row r="240" spans="1:19" s="6" customFormat="1" ht="75" x14ac:dyDescent="0.25">
      <c r="A240" s="8">
        <v>198</v>
      </c>
      <c r="B240" s="9" t="s">
        <v>144</v>
      </c>
      <c r="C240" s="5" t="s">
        <v>1258</v>
      </c>
      <c r="D240" s="4"/>
      <c r="E240" s="4"/>
      <c r="F240" s="7"/>
      <c r="G240" s="5"/>
      <c r="H240" s="4"/>
      <c r="I240" s="12">
        <v>50</v>
      </c>
      <c r="J240" s="12">
        <v>10</v>
      </c>
      <c r="K240" s="47" t="str">
        <f t="shared" si="8"/>
        <v>Foto 1</v>
      </c>
      <c r="L240" s="47"/>
      <c r="M240" s="47"/>
      <c r="N240" s="47"/>
      <c r="O240" s="48"/>
      <c r="P240" s="48"/>
      <c r="Q240" s="48"/>
      <c r="R240" s="48"/>
      <c r="S240" s="48"/>
    </row>
    <row r="241" spans="1:19" s="6" customFormat="1" x14ac:dyDescent="0.25">
      <c r="A241" s="8">
        <v>199</v>
      </c>
      <c r="B241" s="24" t="s">
        <v>240</v>
      </c>
      <c r="C241" s="5" t="s">
        <v>794</v>
      </c>
      <c r="D241" s="15"/>
      <c r="E241" s="15"/>
      <c r="F241" s="7"/>
      <c r="G241" s="5"/>
      <c r="H241" s="4"/>
      <c r="I241" s="12">
        <v>100</v>
      </c>
      <c r="J241" s="12">
        <v>10</v>
      </c>
      <c r="K241" s="47" t="str">
        <f t="shared" si="8"/>
        <v>Foto 1</v>
      </c>
      <c r="L241" s="47"/>
      <c r="M241" s="47"/>
      <c r="N241" s="47"/>
      <c r="O241" s="48"/>
      <c r="P241" s="48"/>
      <c r="Q241" s="48"/>
      <c r="R241" s="48"/>
      <c r="S241" s="48"/>
    </row>
    <row r="242" spans="1:19" s="6" customFormat="1" ht="30" x14ac:dyDescent="0.25">
      <c r="A242" s="8">
        <v>200</v>
      </c>
      <c r="B242" s="9" t="s">
        <v>1</v>
      </c>
      <c r="C242" s="5" t="s">
        <v>795</v>
      </c>
      <c r="D242" s="4" t="s">
        <v>129</v>
      </c>
      <c r="E242" s="15"/>
      <c r="F242" s="7"/>
      <c r="G242" s="5"/>
      <c r="H242" s="4" t="s">
        <v>130</v>
      </c>
      <c r="I242" s="12">
        <v>250</v>
      </c>
      <c r="J242" s="12">
        <v>40</v>
      </c>
      <c r="K242" s="47" t="str">
        <f t="shared" si="8"/>
        <v>Foto 1</v>
      </c>
      <c r="L242" s="47"/>
      <c r="M242" s="47"/>
      <c r="N242" s="47"/>
      <c r="O242" s="48"/>
      <c r="P242" s="48"/>
      <c r="Q242" s="48"/>
      <c r="R242" s="48"/>
      <c r="S242" s="48"/>
    </row>
    <row r="243" spans="1:19" s="6" customFormat="1" ht="90" x14ac:dyDescent="0.25">
      <c r="A243" s="8">
        <v>201</v>
      </c>
      <c r="B243" s="9" t="s">
        <v>1150</v>
      </c>
      <c r="C243" s="5" t="s">
        <v>1181</v>
      </c>
      <c r="D243" s="4" t="s">
        <v>150</v>
      </c>
      <c r="E243" s="4">
        <v>6</v>
      </c>
      <c r="F243" s="7"/>
      <c r="G243" s="5"/>
      <c r="H243" s="4" t="s">
        <v>796</v>
      </c>
      <c r="I243" s="12">
        <v>2200</v>
      </c>
      <c r="J243" s="12">
        <v>50</v>
      </c>
      <c r="K243" s="48" t="str">
        <f>HYPERLINK(CONCATENATE("http://www.unionmachinery.com/E-mail/liquidations/20210215-mexico/",TEXT(A243,"000"),"-1.jpg"),"Foto 1")</f>
        <v>Foto 1</v>
      </c>
      <c r="L243" s="48" t="str">
        <f>HYPERLINK(CONCATENATE("http://www.unionmachinery.com/E-mail/liquidations/20210215-mexico/",TEXT(A243,"000"),"-2.jpg"),"Foto 2")</f>
        <v>Foto 2</v>
      </c>
      <c r="M243" s="48" t="str">
        <f>HYPERLINK(CONCATENATE("http://www.unionmachinery.com/E-mail/liquidations/20210215-mexico/",TEXT(A243,"000"),"-3.jpg"),"Foto 3")</f>
        <v>Foto 3</v>
      </c>
      <c r="N243" s="48" t="str">
        <f>HYPERLINK(CONCATENATE("http://www.unionmachinery.com/E-mail/liquidations/20210215-mexico/",TEXT(A243,"000"),"-4.jpg"),"Foto 4")</f>
        <v>Foto 4</v>
      </c>
      <c r="O243" s="48" t="str">
        <f>HYPERLINK(CONCATENATE("http://www.unionmachinery.com/E-mail/liquidations/20210215-mexico/",TEXT(A243,"000"),"-5.jpg"),"Foto 5")</f>
        <v>Foto 5</v>
      </c>
      <c r="P243" s="48"/>
      <c r="Q243" s="48"/>
      <c r="R243" s="48"/>
      <c r="S243" s="48"/>
    </row>
    <row r="244" spans="1:19" s="6" customFormat="1" x14ac:dyDescent="0.25">
      <c r="A244" s="8">
        <v>202</v>
      </c>
      <c r="B244" s="9" t="s">
        <v>1</v>
      </c>
      <c r="C244" s="5" t="s">
        <v>797</v>
      </c>
      <c r="D244" s="4" t="s">
        <v>150</v>
      </c>
      <c r="E244" s="15"/>
      <c r="F244" s="7"/>
      <c r="G244" s="5"/>
      <c r="H244" s="4" t="s">
        <v>798</v>
      </c>
      <c r="I244" s="12">
        <v>750</v>
      </c>
      <c r="J244" s="12">
        <v>15</v>
      </c>
      <c r="K244" s="47" t="str">
        <f t="shared" si="8"/>
        <v>Foto 1</v>
      </c>
      <c r="L244" s="47"/>
      <c r="M244" s="47"/>
      <c r="N244" s="47"/>
      <c r="O244" s="48"/>
      <c r="P244" s="48"/>
      <c r="Q244" s="48"/>
      <c r="R244" s="48"/>
      <c r="S244" s="48"/>
    </row>
    <row r="245" spans="1:19" s="6" customFormat="1" ht="90" x14ac:dyDescent="0.25">
      <c r="A245" s="8">
        <v>203</v>
      </c>
      <c r="B245" s="9" t="s">
        <v>799</v>
      </c>
      <c r="C245" s="5" t="s">
        <v>800</v>
      </c>
      <c r="D245" s="4" t="s">
        <v>150</v>
      </c>
      <c r="E245" s="4">
        <v>5</v>
      </c>
      <c r="F245" s="7"/>
      <c r="G245" s="5"/>
      <c r="H245" s="4" t="s">
        <v>801</v>
      </c>
      <c r="I245" s="12">
        <v>50</v>
      </c>
      <c r="J245" s="12">
        <v>65</v>
      </c>
      <c r="K245" s="48" t="str">
        <f>HYPERLINK(CONCATENATE("http://www.unionmachinery.com/E-mail/liquidations/20210215-mexico/",TEXT(A245,"000"),"-1.jpg"),"Foto 1")</f>
        <v>Foto 1</v>
      </c>
      <c r="L245" s="48" t="str">
        <f>HYPERLINK(CONCATENATE("http://www.unionmachinery.com/E-mail/liquidations/20210215-mexico/",TEXT(A245,"000"),"-2.jpg"),"Foto 2")</f>
        <v>Foto 2</v>
      </c>
      <c r="M245" s="48" t="str">
        <f>HYPERLINK(CONCATENATE("http://www.unionmachinery.com/E-mail/liquidations/20210215-mexico/",TEXT(A245,"000"),"-3.jpg"),"Foto 3")</f>
        <v>Foto 3</v>
      </c>
      <c r="N245" s="47"/>
      <c r="O245" s="48"/>
      <c r="P245" s="48"/>
      <c r="Q245" s="48"/>
      <c r="R245" s="48"/>
      <c r="S245" s="48"/>
    </row>
    <row r="246" spans="1:19" s="6" customFormat="1" ht="60" x14ac:dyDescent="0.25">
      <c r="A246" s="8">
        <v>204</v>
      </c>
      <c r="B246" s="9" t="s">
        <v>802</v>
      </c>
      <c r="C246" s="5" t="s">
        <v>1269</v>
      </c>
      <c r="D246" s="4" t="s">
        <v>803</v>
      </c>
      <c r="E246" s="4">
        <v>12</v>
      </c>
      <c r="F246" s="7"/>
      <c r="G246" s="5"/>
      <c r="H246" s="4" t="s">
        <v>804</v>
      </c>
      <c r="I246" s="12">
        <v>480</v>
      </c>
      <c r="J246" s="12">
        <v>20</v>
      </c>
      <c r="K246" s="48" t="str">
        <f>HYPERLINK(CONCATENATE("http://www.unionmachinery.com/E-mail/liquidations/20210215-mexico/",TEXT(A246,"000"),"-1.jpg"),"Foto 1")</f>
        <v>Foto 1</v>
      </c>
      <c r="L246" s="48" t="str">
        <f>HYPERLINK(CONCATENATE("http://www.unionmachinery.com/E-mail/liquidations/20210215-mexico/",TEXT(A246,"000"),"-2.jpg"),"Foto 2")</f>
        <v>Foto 2</v>
      </c>
      <c r="M246" s="48" t="str">
        <f>HYPERLINK(CONCATENATE("http://www.unionmachinery.com/E-mail/liquidations/20210215-mexico/",TEXT(A246,"000"),"-3.jpg"),"Foto 3")</f>
        <v>Foto 3</v>
      </c>
      <c r="N246" s="48" t="str">
        <f>HYPERLINK(CONCATENATE("http://www.unionmachinery.com/E-mail/liquidations/20210215-mexico/",TEXT(A246,"000"),"-4.jpg"),"Foto 4")</f>
        <v>Foto 4</v>
      </c>
      <c r="O246" s="48"/>
      <c r="P246" s="48"/>
      <c r="Q246" s="48"/>
      <c r="R246" s="48"/>
      <c r="S246" s="48"/>
    </row>
    <row r="247" spans="1:19" s="6" customFormat="1" ht="60" x14ac:dyDescent="0.25">
      <c r="A247" s="8">
        <v>205</v>
      </c>
      <c r="B247" s="9" t="s">
        <v>805</v>
      </c>
      <c r="C247" s="5" t="s">
        <v>806</v>
      </c>
      <c r="D247" s="4" t="s">
        <v>807</v>
      </c>
      <c r="E247" s="4">
        <v>10</v>
      </c>
      <c r="F247" s="7"/>
      <c r="G247" s="5"/>
      <c r="H247" s="4" t="s">
        <v>808</v>
      </c>
      <c r="I247" s="12">
        <v>200</v>
      </c>
      <c r="J247" s="12">
        <v>20</v>
      </c>
      <c r="K247" s="47" t="str">
        <f t="shared" si="8"/>
        <v>Foto 1</v>
      </c>
      <c r="L247" s="47"/>
      <c r="M247" s="47"/>
      <c r="N247" s="47"/>
      <c r="O247" s="48"/>
      <c r="P247" s="48"/>
      <c r="Q247" s="48"/>
      <c r="R247" s="48"/>
      <c r="S247" s="48"/>
    </row>
    <row r="248" spans="1:19" s="6" customFormat="1" ht="30" x14ac:dyDescent="0.25">
      <c r="A248" s="8">
        <v>206</v>
      </c>
      <c r="B248" s="9" t="s">
        <v>1</v>
      </c>
      <c r="C248" s="5" t="s">
        <v>809</v>
      </c>
      <c r="D248" s="4" t="s">
        <v>810</v>
      </c>
      <c r="E248" s="4">
        <v>9</v>
      </c>
      <c r="F248" s="7"/>
      <c r="G248" s="5"/>
      <c r="H248" s="4" t="s">
        <v>811</v>
      </c>
      <c r="I248" s="12">
        <v>20</v>
      </c>
      <c r="J248" s="12">
        <v>10</v>
      </c>
      <c r="K248" s="47" t="str">
        <f t="shared" si="8"/>
        <v>Foto 1</v>
      </c>
      <c r="L248" s="47"/>
      <c r="M248" s="47"/>
      <c r="N248" s="47"/>
      <c r="O248" s="48"/>
      <c r="P248" s="48"/>
      <c r="Q248" s="48"/>
      <c r="R248" s="48"/>
      <c r="S248" s="48"/>
    </row>
    <row r="249" spans="1:19" s="6" customFormat="1" x14ac:dyDescent="0.25">
      <c r="A249" s="8">
        <v>207</v>
      </c>
      <c r="B249" s="9" t="s">
        <v>812</v>
      </c>
      <c r="C249" s="5" t="s">
        <v>813</v>
      </c>
      <c r="D249" s="4" t="s">
        <v>814</v>
      </c>
      <c r="E249" s="4"/>
      <c r="F249" s="7"/>
      <c r="G249" s="5"/>
      <c r="H249" s="4" t="s">
        <v>815</v>
      </c>
      <c r="I249" s="12">
        <v>30</v>
      </c>
      <c r="J249" s="12">
        <v>5</v>
      </c>
      <c r="K249" s="47" t="str">
        <f t="shared" si="8"/>
        <v>Foto 1</v>
      </c>
      <c r="L249" s="47"/>
      <c r="M249" s="47"/>
      <c r="N249" s="47"/>
      <c r="O249" s="48"/>
      <c r="P249" s="48"/>
      <c r="Q249" s="48"/>
      <c r="R249" s="48"/>
      <c r="S249" s="48"/>
    </row>
    <row r="250" spans="1:19" s="6" customFormat="1" ht="45" x14ac:dyDescent="0.25">
      <c r="A250" s="8">
        <v>208</v>
      </c>
      <c r="B250" s="9" t="s">
        <v>1</v>
      </c>
      <c r="C250" s="5" t="s">
        <v>816</v>
      </c>
      <c r="D250" s="4" t="s">
        <v>817</v>
      </c>
      <c r="E250" s="4">
        <v>5</v>
      </c>
      <c r="F250" s="7"/>
      <c r="G250" s="5"/>
      <c r="H250" s="4" t="s">
        <v>818</v>
      </c>
      <c r="I250" s="12">
        <v>350</v>
      </c>
      <c r="J250" s="12">
        <v>15</v>
      </c>
      <c r="K250" s="47" t="str">
        <f t="shared" si="8"/>
        <v>Foto 1</v>
      </c>
      <c r="L250" s="47"/>
      <c r="M250" s="47"/>
      <c r="N250" s="47"/>
      <c r="O250" s="48"/>
      <c r="P250" s="48"/>
      <c r="Q250" s="48"/>
      <c r="R250" s="48"/>
      <c r="S250" s="48"/>
    </row>
    <row r="251" spans="1:19" s="6" customFormat="1" x14ac:dyDescent="0.25">
      <c r="A251" s="8">
        <v>209</v>
      </c>
      <c r="B251" s="9" t="s">
        <v>1</v>
      </c>
      <c r="C251" s="5" t="s">
        <v>819</v>
      </c>
      <c r="D251" s="4" t="s">
        <v>820</v>
      </c>
      <c r="E251" s="4">
        <v>2</v>
      </c>
      <c r="F251" s="7"/>
      <c r="G251" s="5"/>
      <c r="H251" s="4"/>
      <c r="I251" s="12">
        <v>45</v>
      </c>
      <c r="J251" s="12">
        <v>5</v>
      </c>
      <c r="K251" s="47"/>
      <c r="L251" s="47"/>
      <c r="M251" s="47"/>
      <c r="N251" s="47"/>
      <c r="O251" s="48"/>
      <c r="P251" s="48"/>
      <c r="Q251" s="48"/>
      <c r="R251" s="48"/>
      <c r="S251" s="48"/>
    </row>
    <row r="252" spans="1:19" s="6" customFormat="1" ht="30" x14ac:dyDescent="0.25">
      <c r="A252" s="8">
        <v>210</v>
      </c>
      <c r="B252" s="9" t="s">
        <v>1147</v>
      </c>
      <c r="C252" s="5" t="s">
        <v>821</v>
      </c>
      <c r="D252" s="4" t="s">
        <v>822</v>
      </c>
      <c r="E252" s="4">
        <v>5</v>
      </c>
      <c r="F252" s="7"/>
      <c r="G252" s="5"/>
      <c r="H252" s="4"/>
      <c r="I252" s="12">
        <v>200</v>
      </c>
      <c r="J252" s="12">
        <v>10</v>
      </c>
      <c r="K252" s="47" t="str">
        <f t="shared" si="8"/>
        <v>Foto 1</v>
      </c>
      <c r="L252" s="47"/>
      <c r="M252" s="47"/>
      <c r="N252" s="47"/>
      <c r="O252" s="48"/>
      <c r="P252" s="48"/>
      <c r="Q252" s="48"/>
      <c r="R252" s="48"/>
      <c r="S252" s="48"/>
    </row>
    <row r="253" spans="1:19" s="6" customFormat="1" ht="30" x14ac:dyDescent="0.25">
      <c r="A253" s="8">
        <v>211</v>
      </c>
      <c r="B253" s="9" t="s">
        <v>1147</v>
      </c>
      <c r="C253" s="5" t="s">
        <v>823</v>
      </c>
      <c r="D253" s="4" t="s">
        <v>824</v>
      </c>
      <c r="E253" s="4">
        <v>137</v>
      </c>
      <c r="F253" s="7"/>
      <c r="G253" s="5"/>
      <c r="H253" s="4"/>
      <c r="I253" s="12">
        <v>200</v>
      </c>
      <c r="J253" s="12">
        <v>10</v>
      </c>
      <c r="K253" s="47" t="str">
        <f t="shared" si="8"/>
        <v>Foto 1</v>
      </c>
      <c r="L253" s="47"/>
      <c r="M253" s="47"/>
      <c r="N253" s="47"/>
      <c r="O253" s="48"/>
      <c r="P253" s="48"/>
      <c r="Q253" s="48"/>
      <c r="R253" s="48"/>
      <c r="S253" s="48"/>
    </row>
    <row r="254" spans="1:19" s="6" customFormat="1" ht="30" x14ac:dyDescent="0.25">
      <c r="A254" s="8">
        <v>212</v>
      </c>
      <c r="B254" s="9" t="s">
        <v>1147</v>
      </c>
      <c r="C254" s="5" t="s">
        <v>825</v>
      </c>
      <c r="D254" s="4" t="s">
        <v>826</v>
      </c>
      <c r="E254" s="4"/>
      <c r="F254" s="7"/>
      <c r="G254" s="5"/>
      <c r="H254" s="4"/>
      <c r="I254" s="12">
        <v>10</v>
      </c>
      <c r="J254" s="12">
        <v>5</v>
      </c>
      <c r="K254" s="47" t="str">
        <f t="shared" si="8"/>
        <v>Foto 1</v>
      </c>
      <c r="L254" s="47"/>
      <c r="M254" s="47"/>
      <c r="N254" s="47"/>
      <c r="O254" s="48"/>
      <c r="P254" s="48"/>
      <c r="Q254" s="48"/>
      <c r="R254" s="48"/>
      <c r="S254" s="48"/>
    </row>
    <row r="255" spans="1:19" s="6" customFormat="1" ht="75" x14ac:dyDescent="0.25">
      <c r="A255" s="8">
        <v>213</v>
      </c>
      <c r="B255" s="9" t="s">
        <v>1152</v>
      </c>
      <c r="C255" s="5" t="s">
        <v>1259</v>
      </c>
      <c r="D255" s="4" t="s">
        <v>827</v>
      </c>
      <c r="E255" s="4">
        <v>1</v>
      </c>
      <c r="F255" s="7"/>
      <c r="G255" s="5"/>
      <c r="H255" s="4" t="s">
        <v>828</v>
      </c>
      <c r="I255" s="12">
        <v>40</v>
      </c>
      <c r="J255" s="12">
        <v>5</v>
      </c>
      <c r="K255" s="47" t="str">
        <f t="shared" ref="K255:K313" si="9">HYPERLINK(CONCATENATE("http://www.unionmachinery.com/E-mail/liquidations/20210215-mexico/",TEXT(A255,"000"),".jpg"),"Foto 1")</f>
        <v>Foto 1</v>
      </c>
      <c r="L255" s="47"/>
      <c r="M255" s="47"/>
      <c r="N255" s="47"/>
      <c r="O255" s="48"/>
      <c r="P255" s="48"/>
      <c r="Q255" s="48"/>
      <c r="R255" s="48"/>
      <c r="S255" s="48"/>
    </row>
    <row r="256" spans="1:19" s="6" customFormat="1" ht="75" x14ac:dyDescent="0.25">
      <c r="A256" s="8">
        <v>214</v>
      </c>
      <c r="B256" s="9" t="s">
        <v>1147</v>
      </c>
      <c r="C256" s="5" t="s">
        <v>1260</v>
      </c>
      <c r="D256" s="4" t="s">
        <v>827</v>
      </c>
      <c r="E256" s="15"/>
      <c r="F256" s="7"/>
      <c r="G256" s="5"/>
      <c r="H256" s="4" t="s">
        <v>829</v>
      </c>
      <c r="I256" s="12">
        <v>50</v>
      </c>
      <c r="J256" s="12">
        <v>10</v>
      </c>
      <c r="K256" s="47" t="str">
        <f t="shared" si="9"/>
        <v>Foto 1</v>
      </c>
      <c r="L256" s="47"/>
      <c r="M256" s="47"/>
      <c r="N256" s="47"/>
      <c r="O256" s="48"/>
      <c r="P256" s="48"/>
      <c r="Q256" s="48"/>
      <c r="R256" s="48"/>
      <c r="S256" s="48"/>
    </row>
    <row r="257" spans="1:19" s="6" customFormat="1" ht="30" x14ac:dyDescent="0.25">
      <c r="A257" s="8">
        <v>215</v>
      </c>
      <c r="B257" s="9" t="s">
        <v>1152</v>
      </c>
      <c r="C257" s="5" t="s">
        <v>1261</v>
      </c>
      <c r="D257" s="4" t="s">
        <v>150</v>
      </c>
      <c r="E257" s="15"/>
      <c r="F257" s="7"/>
      <c r="G257" s="5"/>
      <c r="H257" s="4" t="s">
        <v>830</v>
      </c>
      <c r="I257" s="12">
        <v>350</v>
      </c>
      <c r="J257" s="12">
        <v>10</v>
      </c>
      <c r="K257" s="47" t="str">
        <f t="shared" si="9"/>
        <v>Foto 1</v>
      </c>
      <c r="L257" s="47"/>
      <c r="M257" s="47"/>
      <c r="N257" s="47"/>
      <c r="O257" s="48"/>
      <c r="P257" s="48"/>
      <c r="Q257" s="48"/>
      <c r="R257" s="48"/>
      <c r="S257" s="48"/>
    </row>
    <row r="258" spans="1:19" s="6" customFormat="1" ht="30" x14ac:dyDescent="0.25">
      <c r="A258" s="8">
        <v>216</v>
      </c>
      <c r="B258" s="9" t="s">
        <v>1153</v>
      </c>
      <c r="C258" s="5" t="s">
        <v>1263</v>
      </c>
      <c r="D258" s="4" t="s">
        <v>150</v>
      </c>
      <c r="E258" s="15">
        <v>2</v>
      </c>
      <c r="F258" s="7"/>
      <c r="G258" s="5"/>
      <c r="H258" s="4" t="s">
        <v>831</v>
      </c>
      <c r="I258" s="12">
        <v>1500</v>
      </c>
      <c r="J258" s="12">
        <v>10</v>
      </c>
      <c r="K258" s="48" t="str">
        <f>HYPERLINK(CONCATENATE("http://www.unionmachinery.com/E-mail/liquidations/20210215-mexico/",TEXT(A258,"000"),"-1.jpg"),"Foto 1")</f>
        <v>Foto 1</v>
      </c>
      <c r="L258" s="48" t="str">
        <f>HYPERLINK(CONCATENATE("http://www.unionmachinery.com/E-mail/liquidations/20210215-mexico/",TEXT(A258,"000"),"-2.jpg"),"Foto 2")</f>
        <v>Foto 2</v>
      </c>
      <c r="M258" s="47"/>
      <c r="N258" s="47"/>
      <c r="O258" s="48"/>
      <c r="P258" s="48"/>
      <c r="Q258" s="48"/>
      <c r="R258" s="48"/>
      <c r="S258" s="48"/>
    </row>
    <row r="259" spans="1:19" s="6" customFormat="1" ht="30" x14ac:dyDescent="0.25">
      <c r="A259" s="8">
        <v>217</v>
      </c>
      <c r="B259" s="9" t="s">
        <v>1146</v>
      </c>
      <c r="C259" s="5" t="s">
        <v>1264</v>
      </c>
      <c r="D259" s="4" t="s">
        <v>150</v>
      </c>
      <c r="E259" s="15"/>
      <c r="F259" s="7"/>
      <c r="G259" s="5"/>
      <c r="H259" s="4" t="s">
        <v>832</v>
      </c>
      <c r="I259" s="12">
        <v>800</v>
      </c>
      <c r="J259" s="12">
        <v>30</v>
      </c>
      <c r="K259" s="47" t="str">
        <f t="shared" si="9"/>
        <v>Foto 1</v>
      </c>
      <c r="L259" s="47"/>
      <c r="M259" s="47"/>
      <c r="N259" s="47"/>
      <c r="O259" s="48"/>
      <c r="P259" s="48"/>
      <c r="Q259" s="48"/>
      <c r="R259" s="48"/>
      <c r="S259" s="48"/>
    </row>
    <row r="260" spans="1:19" s="6" customFormat="1" ht="30" x14ac:dyDescent="0.25">
      <c r="A260" s="8">
        <v>218</v>
      </c>
      <c r="B260" s="9" t="s">
        <v>1146</v>
      </c>
      <c r="C260" s="5" t="s">
        <v>833</v>
      </c>
      <c r="D260" s="4" t="s">
        <v>108</v>
      </c>
      <c r="E260" s="4" t="s">
        <v>834</v>
      </c>
      <c r="F260" s="7"/>
      <c r="G260" s="5"/>
      <c r="H260" s="4" t="s">
        <v>835</v>
      </c>
      <c r="I260" s="12">
        <v>150</v>
      </c>
      <c r="J260" s="12">
        <v>15</v>
      </c>
      <c r="K260" s="47" t="str">
        <f t="shared" si="9"/>
        <v>Foto 1</v>
      </c>
      <c r="L260" s="47"/>
      <c r="M260" s="47"/>
      <c r="N260" s="47"/>
      <c r="O260" s="48"/>
      <c r="P260" s="48"/>
      <c r="Q260" s="48"/>
      <c r="R260" s="48"/>
      <c r="S260" s="48"/>
    </row>
    <row r="261" spans="1:19" s="6" customFormat="1" ht="30" x14ac:dyDescent="0.25">
      <c r="A261" s="8">
        <v>219</v>
      </c>
      <c r="B261" s="9" t="s">
        <v>1146</v>
      </c>
      <c r="C261" s="5" t="s">
        <v>1262</v>
      </c>
      <c r="D261" s="4"/>
      <c r="E261" s="4" t="s">
        <v>836</v>
      </c>
      <c r="F261" s="7"/>
      <c r="G261" s="5"/>
      <c r="H261" s="4" t="s">
        <v>837</v>
      </c>
      <c r="I261" s="12">
        <v>50</v>
      </c>
      <c r="J261" s="12">
        <v>15</v>
      </c>
      <c r="K261" s="47" t="str">
        <f t="shared" si="9"/>
        <v>Foto 1</v>
      </c>
      <c r="L261" s="47"/>
      <c r="M261" s="47"/>
      <c r="N261" s="47"/>
      <c r="O261" s="48"/>
      <c r="P261" s="48"/>
      <c r="Q261" s="48"/>
      <c r="R261" s="48"/>
      <c r="S261" s="48"/>
    </row>
    <row r="262" spans="1:19" s="6" customFormat="1" ht="30" x14ac:dyDescent="0.25">
      <c r="A262" s="8">
        <v>220</v>
      </c>
      <c r="B262" s="9" t="s">
        <v>1146</v>
      </c>
      <c r="C262" s="5" t="s">
        <v>838</v>
      </c>
      <c r="D262" s="4" t="s">
        <v>129</v>
      </c>
      <c r="E262" s="15"/>
      <c r="F262" s="7"/>
      <c r="G262" s="5"/>
      <c r="H262" s="4" t="s">
        <v>130</v>
      </c>
      <c r="I262" s="12">
        <v>225</v>
      </c>
      <c r="J262" s="12">
        <v>20</v>
      </c>
      <c r="K262" s="47" t="str">
        <f t="shared" si="9"/>
        <v>Foto 1</v>
      </c>
      <c r="L262" s="47"/>
      <c r="M262" s="47"/>
      <c r="N262" s="47"/>
      <c r="O262" s="48"/>
      <c r="P262" s="48"/>
      <c r="Q262" s="48"/>
      <c r="R262" s="48"/>
      <c r="S262" s="48"/>
    </row>
    <row r="263" spans="1:19" s="6" customFormat="1" ht="30" x14ac:dyDescent="0.25">
      <c r="A263" s="8">
        <v>221</v>
      </c>
      <c r="B263" s="9" t="s">
        <v>1146</v>
      </c>
      <c r="C263" s="5" t="s">
        <v>1265</v>
      </c>
      <c r="D263" s="4" t="s">
        <v>150</v>
      </c>
      <c r="E263" s="4"/>
      <c r="F263" s="7"/>
      <c r="G263" s="5"/>
      <c r="H263" s="4" t="s">
        <v>839</v>
      </c>
      <c r="I263" s="12">
        <v>500</v>
      </c>
      <c r="J263" s="12">
        <v>10</v>
      </c>
      <c r="K263" s="47" t="str">
        <f t="shared" si="9"/>
        <v>Foto 1</v>
      </c>
      <c r="L263" s="47"/>
      <c r="M263" s="47"/>
      <c r="N263" s="47"/>
      <c r="O263" s="48"/>
      <c r="P263" s="48"/>
      <c r="Q263" s="48"/>
      <c r="R263" s="48"/>
      <c r="S263" s="48"/>
    </row>
    <row r="264" spans="1:19" s="6" customFormat="1" ht="30" x14ac:dyDescent="0.25">
      <c r="A264" s="8">
        <v>222</v>
      </c>
      <c r="B264" s="9" t="s">
        <v>1146</v>
      </c>
      <c r="C264" s="5" t="s">
        <v>1266</v>
      </c>
      <c r="D264" s="4" t="s">
        <v>150</v>
      </c>
      <c r="E264" s="4">
        <v>2</v>
      </c>
      <c r="F264" s="7"/>
      <c r="G264" s="5"/>
      <c r="H264" s="4" t="s">
        <v>840</v>
      </c>
      <c r="I264" s="12">
        <v>400</v>
      </c>
      <c r="J264" s="12">
        <v>15</v>
      </c>
      <c r="K264" s="47" t="str">
        <f t="shared" si="9"/>
        <v>Foto 1</v>
      </c>
      <c r="L264" s="47"/>
      <c r="M264" s="47"/>
      <c r="N264" s="47"/>
      <c r="O264" s="48"/>
      <c r="P264" s="48"/>
      <c r="Q264" s="48"/>
      <c r="R264" s="48"/>
      <c r="S264" s="48"/>
    </row>
    <row r="265" spans="1:19" s="6" customFormat="1" ht="60" x14ac:dyDescent="0.25">
      <c r="A265" s="8">
        <v>223</v>
      </c>
      <c r="B265" s="9" t="s">
        <v>705</v>
      </c>
      <c r="C265" s="5" t="s">
        <v>841</v>
      </c>
      <c r="D265" s="15"/>
      <c r="E265" s="15"/>
      <c r="F265" s="7"/>
      <c r="G265" s="5"/>
      <c r="H265" s="4"/>
      <c r="I265" s="12">
        <v>20</v>
      </c>
      <c r="J265" s="12">
        <v>10</v>
      </c>
      <c r="K265" s="47" t="str">
        <f t="shared" si="9"/>
        <v>Foto 1</v>
      </c>
      <c r="L265" s="47"/>
      <c r="M265" s="47"/>
      <c r="N265" s="47"/>
      <c r="O265" s="48"/>
      <c r="P265" s="48"/>
      <c r="Q265" s="48"/>
      <c r="R265" s="48"/>
      <c r="S265" s="48"/>
    </row>
    <row r="266" spans="1:19" s="6" customFormat="1" ht="30" x14ac:dyDescent="0.25">
      <c r="A266" s="8">
        <v>224</v>
      </c>
      <c r="B266" s="9" t="s">
        <v>1152</v>
      </c>
      <c r="C266" s="5" t="s">
        <v>842</v>
      </c>
      <c r="D266" s="15" t="s">
        <v>129</v>
      </c>
      <c r="E266" s="15"/>
      <c r="F266" s="7"/>
      <c r="G266" s="5"/>
      <c r="H266" s="4" t="s">
        <v>130</v>
      </c>
      <c r="I266" s="12">
        <v>225</v>
      </c>
      <c r="J266" s="12">
        <v>40</v>
      </c>
      <c r="K266" s="47" t="str">
        <f t="shared" si="9"/>
        <v>Foto 1</v>
      </c>
      <c r="L266" s="47"/>
      <c r="M266" s="47"/>
      <c r="N266" s="47"/>
      <c r="O266" s="48"/>
      <c r="P266" s="48"/>
      <c r="Q266" s="48"/>
      <c r="R266" s="48"/>
      <c r="S266" s="48"/>
    </row>
    <row r="267" spans="1:19" s="6" customFormat="1" ht="30" x14ac:dyDescent="0.25">
      <c r="A267" s="8">
        <v>225</v>
      </c>
      <c r="B267" s="9" t="s">
        <v>1152</v>
      </c>
      <c r="C267" s="5" t="s">
        <v>843</v>
      </c>
      <c r="D267" s="4" t="s">
        <v>150</v>
      </c>
      <c r="E267" s="15"/>
      <c r="F267" s="7"/>
      <c r="G267" s="5"/>
      <c r="H267" s="4" t="s">
        <v>844</v>
      </c>
      <c r="I267" s="12">
        <v>175</v>
      </c>
      <c r="J267" s="12">
        <v>25</v>
      </c>
      <c r="K267" s="47" t="str">
        <f t="shared" si="9"/>
        <v>Foto 1</v>
      </c>
      <c r="L267" s="47"/>
      <c r="M267" s="47"/>
      <c r="N267" s="47"/>
      <c r="O267" s="48"/>
      <c r="P267" s="48"/>
      <c r="Q267" s="48"/>
      <c r="R267" s="48"/>
      <c r="S267" s="48"/>
    </row>
    <row r="268" spans="1:19" s="6" customFormat="1" ht="105" x14ac:dyDescent="0.25">
      <c r="A268" s="8">
        <v>226</v>
      </c>
      <c r="B268" s="9" t="s">
        <v>1151</v>
      </c>
      <c r="C268" s="5" t="s">
        <v>845</v>
      </c>
      <c r="D268" s="15" t="s">
        <v>129</v>
      </c>
      <c r="E268" s="15">
        <v>6</v>
      </c>
      <c r="F268" s="7"/>
      <c r="G268" s="5"/>
      <c r="H268" s="4" t="s">
        <v>846</v>
      </c>
      <c r="I268" s="12">
        <v>500</v>
      </c>
      <c r="J268" s="12">
        <v>95</v>
      </c>
      <c r="K268" s="48" t="str">
        <f>HYPERLINK(CONCATENATE("http://www.unionmachinery.com/E-mail/liquidations/20210215-mexico/",TEXT(A268,"000"),"-1.jpg"),"Foto 1")</f>
        <v>Foto 1</v>
      </c>
      <c r="L268" s="48" t="str">
        <f>HYPERLINK(CONCATENATE("http://www.unionmachinery.com/E-mail/liquidations/20210215-mexico/",TEXT(A268,"000"),"-2.jpg"),"Foto 2")</f>
        <v>Foto 2</v>
      </c>
      <c r="M268" s="48" t="str">
        <f>HYPERLINK(CONCATENATE("http://www.unionmachinery.com/E-mail/liquidations/20210215-mexico/",TEXT(A268,"000"),"-3.jpg"),"Foto 3")</f>
        <v>Foto 3</v>
      </c>
      <c r="N268" s="48" t="str">
        <f>HYPERLINK(CONCATENATE("http://www.unionmachinery.com/E-mail/liquidations/20210215-mexico/",TEXT(A268,"000"),"-4.jpg"),"Foto 4")</f>
        <v>Foto 4</v>
      </c>
      <c r="O268" s="48" t="str">
        <f>HYPERLINK(CONCATENATE("http://www.unionmachinery.com/E-mail/liquidations/20210215-mexico/",TEXT(A268,"000"),"-5.jpg"),"Foto 5")</f>
        <v>Foto 5</v>
      </c>
      <c r="P268" s="48" t="str">
        <f>HYPERLINK(CONCATENATE("http://www.unionmachinery.com/E-mail/liquidations/20210215-mexico/",TEXT(A268,"000"),"-6.jpg"),"Foto 6")</f>
        <v>Foto 6</v>
      </c>
      <c r="Q268" s="48"/>
      <c r="R268" s="48"/>
      <c r="S268" s="48"/>
    </row>
    <row r="269" spans="1:19" s="6" customFormat="1" ht="60" x14ac:dyDescent="0.25">
      <c r="A269" s="8">
        <v>227</v>
      </c>
      <c r="B269" s="9" t="s">
        <v>1146</v>
      </c>
      <c r="C269" s="5" t="s">
        <v>1267</v>
      </c>
      <c r="D269" s="15" t="s">
        <v>847</v>
      </c>
      <c r="E269" s="15"/>
      <c r="F269" s="7"/>
      <c r="G269" s="5"/>
      <c r="H269" s="4" t="s">
        <v>848</v>
      </c>
      <c r="I269" s="12">
        <v>400</v>
      </c>
      <c r="J269" s="12">
        <v>15</v>
      </c>
      <c r="K269" s="47" t="str">
        <f t="shared" si="9"/>
        <v>Foto 1</v>
      </c>
      <c r="L269" s="47"/>
      <c r="M269" s="47"/>
      <c r="N269" s="47"/>
      <c r="O269" s="48"/>
      <c r="P269" s="48"/>
      <c r="Q269" s="48"/>
      <c r="R269" s="48"/>
      <c r="S269" s="48"/>
    </row>
    <row r="270" spans="1:19" s="6" customFormat="1" ht="75" x14ac:dyDescent="0.25">
      <c r="A270" s="8">
        <v>228</v>
      </c>
      <c r="B270" s="9" t="s">
        <v>1146</v>
      </c>
      <c r="C270" s="25" t="s">
        <v>849</v>
      </c>
      <c r="D270" s="15" t="s">
        <v>850</v>
      </c>
      <c r="E270" s="15"/>
      <c r="F270" s="7"/>
      <c r="G270" s="5"/>
      <c r="H270" s="4" t="s">
        <v>848</v>
      </c>
      <c r="I270" s="12">
        <v>250</v>
      </c>
      <c r="J270" s="12">
        <v>12</v>
      </c>
      <c r="K270" s="47" t="str">
        <f t="shared" si="9"/>
        <v>Foto 1</v>
      </c>
      <c r="L270" s="47"/>
      <c r="M270" s="47"/>
      <c r="N270" s="47"/>
      <c r="O270" s="48"/>
      <c r="P270" s="48"/>
      <c r="Q270" s="48"/>
      <c r="R270" s="48"/>
      <c r="S270" s="48"/>
    </row>
    <row r="271" spans="1:19" s="6" customFormat="1" ht="60" x14ac:dyDescent="0.25">
      <c r="A271" s="8">
        <v>229</v>
      </c>
      <c r="B271" s="9" t="s">
        <v>1146</v>
      </c>
      <c r="C271" s="5" t="s">
        <v>851</v>
      </c>
      <c r="D271" s="4" t="s">
        <v>852</v>
      </c>
      <c r="E271" s="15"/>
      <c r="F271" s="7"/>
      <c r="G271" s="5"/>
      <c r="H271" s="4" t="s">
        <v>853</v>
      </c>
      <c r="I271" s="12">
        <v>75</v>
      </c>
      <c r="J271" s="12">
        <v>10</v>
      </c>
      <c r="K271" s="47" t="str">
        <f t="shared" si="9"/>
        <v>Foto 1</v>
      </c>
      <c r="L271" s="48" t="str">
        <f>HYPERLINK(CONCATENATE("http://www.unionmachinery.com/E-mail/liquidations/20210215-mexico/",TEXT(A271,"000"),"-1.jpg"),"Foto 2")</f>
        <v>Foto 2</v>
      </c>
      <c r="M271" s="48" t="str">
        <f>HYPERLINK(CONCATENATE("http://www.unionmachinery.com/E-mail/liquidations/20210215-mexico/",TEXT(A271,"000"),"-2.jpg"),"Foto 3")</f>
        <v>Foto 3</v>
      </c>
      <c r="N271" s="47"/>
      <c r="O271" s="48"/>
      <c r="P271" s="48"/>
      <c r="Q271" s="48"/>
      <c r="R271" s="48"/>
      <c r="S271" s="48"/>
    </row>
    <row r="272" spans="1:19" s="6" customFormat="1" ht="30" x14ac:dyDescent="0.25">
      <c r="A272" s="8">
        <v>230</v>
      </c>
      <c r="B272" s="9" t="s">
        <v>1</v>
      </c>
      <c r="C272" s="5" t="s">
        <v>1300</v>
      </c>
      <c r="D272" s="4" t="s">
        <v>854</v>
      </c>
      <c r="E272" s="4">
        <v>3</v>
      </c>
      <c r="F272" s="7"/>
      <c r="G272" s="5"/>
      <c r="H272" s="4" t="s">
        <v>855</v>
      </c>
      <c r="I272" s="12">
        <v>150</v>
      </c>
      <c r="J272" s="12">
        <v>5</v>
      </c>
      <c r="K272" s="47" t="str">
        <f t="shared" si="9"/>
        <v>Foto 1</v>
      </c>
      <c r="L272" s="47"/>
      <c r="M272" s="47"/>
      <c r="N272" s="47"/>
      <c r="O272" s="48"/>
      <c r="P272" s="48"/>
      <c r="Q272" s="48"/>
      <c r="R272" s="48"/>
      <c r="S272" s="48"/>
    </row>
    <row r="273" spans="1:19" s="6" customFormat="1" x14ac:dyDescent="0.25">
      <c r="A273" s="8">
        <v>231</v>
      </c>
      <c r="B273" s="9" t="s">
        <v>1</v>
      </c>
      <c r="C273" s="5" t="s">
        <v>1301</v>
      </c>
      <c r="D273" s="4" t="s">
        <v>856</v>
      </c>
      <c r="E273" s="4">
        <v>4</v>
      </c>
      <c r="F273" s="7"/>
      <c r="G273" s="5"/>
      <c r="H273" s="4" t="s">
        <v>857</v>
      </c>
      <c r="I273" s="12">
        <v>200</v>
      </c>
      <c r="J273" s="12">
        <v>5</v>
      </c>
      <c r="K273" s="47" t="str">
        <f t="shared" si="9"/>
        <v>Foto 1</v>
      </c>
      <c r="L273" s="47"/>
      <c r="M273" s="47"/>
      <c r="N273" s="47"/>
      <c r="O273" s="48"/>
      <c r="P273" s="48"/>
      <c r="Q273" s="48"/>
      <c r="R273" s="48"/>
      <c r="S273" s="48"/>
    </row>
    <row r="274" spans="1:19" s="6" customFormat="1" x14ac:dyDescent="0.25">
      <c r="A274" s="8">
        <v>232</v>
      </c>
      <c r="B274" s="9" t="s">
        <v>1</v>
      </c>
      <c r="C274" s="5" t="s">
        <v>858</v>
      </c>
      <c r="D274" s="4" t="s">
        <v>854</v>
      </c>
      <c r="E274" s="4">
        <v>4</v>
      </c>
      <c r="F274" s="7"/>
      <c r="G274" s="5"/>
      <c r="H274" s="4" t="s">
        <v>859</v>
      </c>
      <c r="I274" s="12">
        <v>160</v>
      </c>
      <c r="J274" s="12">
        <v>5</v>
      </c>
      <c r="K274" s="47" t="str">
        <f t="shared" si="9"/>
        <v>Foto 1</v>
      </c>
      <c r="L274" s="47"/>
      <c r="M274" s="47"/>
      <c r="N274" s="47"/>
      <c r="O274" s="48"/>
      <c r="P274" s="48"/>
      <c r="Q274" s="48"/>
      <c r="R274" s="48"/>
      <c r="S274" s="48"/>
    </row>
    <row r="275" spans="1:19" s="6" customFormat="1" x14ac:dyDescent="0.25">
      <c r="A275" s="8">
        <v>233</v>
      </c>
      <c r="B275" s="9" t="s">
        <v>189</v>
      </c>
      <c r="C275" s="5" t="s">
        <v>1302</v>
      </c>
      <c r="D275" s="4" t="s">
        <v>1303</v>
      </c>
      <c r="E275" s="4"/>
      <c r="F275" s="7"/>
      <c r="G275" s="5"/>
      <c r="H275" s="4" t="s">
        <v>860</v>
      </c>
      <c r="I275" s="12">
        <v>200</v>
      </c>
      <c r="J275" s="12">
        <v>5</v>
      </c>
      <c r="K275" s="47" t="str">
        <f t="shared" si="9"/>
        <v>Foto 1</v>
      </c>
      <c r="L275" s="47"/>
      <c r="M275" s="47"/>
      <c r="N275" s="47"/>
      <c r="O275" s="48"/>
      <c r="P275" s="48"/>
      <c r="Q275" s="48"/>
      <c r="R275" s="48"/>
      <c r="S275" s="48"/>
    </row>
    <row r="276" spans="1:19" s="6" customFormat="1" ht="30" x14ac:dyDescent="0.25">
      <c r="A276" s="8">
        <v>234</v>
      </c>
      <c r="B276" s="9" t="s">
        <v>189</v>
      </c>
      <c r="C276" s="5" t="s">
        <v>1304</v>
      </c>
      <c r="D276" s="4" t="s">
        <v>1305</v>
      </c>
      <c r="E276" s="4">
        <v>2</v>
      </c>
      <c r="F276" s="7"/>
      <c r="G276" s="5"/>
      <c r="H276" s="4" t="s">
        <v>861</v>
      </c>
      <c r="I276" s="12">
        <v>25</v>
      </c>
      <c r="J276" s="12">
        <v>5</v>
      </c>
      <c r="K276" s="47" t="str">
        <f t="shared" si="9"/>
        <v>Foto 1</v>
      </c>
      <c r="L276" s="47"/>
      <c r="M276" s="47"/>
      <c r="N276" s="47"/>
      <c r="O276" s="48"/>
      <c r="P276" s="48"/>
      <c r="Q276" s="48"/>
      <c r="R276" s="48"/>
      <c r="S276" s="48"/>
    </row>
    <row r="277" spans="1:19" s="6" customFormat="1" x14ac:dyDescent="0.25">
      <c r="A277" s="8">
        <v>235</v>
      </c>
      <c r="B277" s="9" t="s">
        <v>1</v>
      </c>
      <c r="C277" s="5" t="s">
        <v>862</v>
      </c>
      <c r="D277" s="4" t="s">
        <v>863</v>
      </c>
      <c r="E277" s="4">
        <v>4</v>
      </c>
      <c r="F277" s="7"/>
      <c r="G277" s="5"/>
      <c r="H277" s="4" t="s">
        <v>864</v>
      </c>
      <c r="I277" s="12">
        <v>200</v>
      </c>
      <c r="J277" s="12">
        <v>5</v>
      </c>
      <c r="K277" s="47" t="str">
        <f t="shared" si="9"/>
        <v>Foto 1</v>
      </c>
      <c r="L277" s="47"/>
      <c r="M277" s="47"/>
      <c r="N277" s="47"/>
      <c r="O277" s="48"/>
      <c r="P277" s="48"/>
      <c r="Q277" s="48"/>
      <c r="R277" s="48"/>
      <c r="S277" s="48"/>
    </row>
    <row r="278" spans="1:19" s="6" customFormat="1" x14ac:dyDescent="0.25">
      <c r="A278" s="8">
        <v>236</v>
      </c>
      <c r="B278" s="9" t="s">
        <v>1</v>
      </c>
      <c r="C278" s="5" t="s">
        <v>865</v>
      </c>
      <c r="D278" s="4" t="s">
        <v>863</v>
      </c>
      <c r="E278" s="4">
        <v>3</v>
      </c>
      <c r="F278" s="7"/>
      <c r="G278" s="5"/>
      <c r="H278" s="4" t="s">
        <v>866</v>
      </c>
      <c r="I278" s="12">
        <v>150</v>
      </c>
      <c r="J278" s="12">
        <v>5</v>
      </c>
      <c r="K278" s="47" t="str">
        <f t="shared" si="9"/>
        <v>Foto 1</v>
      </c>
      <c r="L278" s="47"/>
      <c r="M278" s="47"/>
      <c r="N278" s="47"/>
      <c r="O278" s="48"/>
      <c r="P278" s="48"/>
      <c r="Q278" s="48"/>
      <c r="R278" s="48"/>
      <c r="S278" s="48"/>
    </row>
    <row r="279" spans="1:19" s="6" customFormat="1" ht="30" x14ac:dyDescent="0.25">
      <c r="A279" s="8">
        <v>237</v>
      </c>
      <c r="B279" s="9" t="s">
        <v>1</v>
      </c>
      <c r="C279" s="5" t="s">
        <v>867</v>
      </c>
      <c r="D279" s="4" t="s">
        <v>863</v>
      </c>
      <c r="E279" s="4">
        <v>5</v>
      </c>
      <c r="F279" s="7"/>
      <c r="G279" s="5"/>
      <c r="H279" s="4" t="s">
        <v>868</v>
      </c>
      <c r="I279" s="12">
        <v>200</v>
      </c>
      <c r="J279" s="12">
        <v>5</v>
      </c>
      <c r="K279" s="47" t="str">
        <f t="shared" si="9"/>
        <v>Foto 1</v>
      </c>
      <c r="L279" s="47"/>
      <c r="M279" s="47"/>
      <c r="N279" s="47"/>
      <c r="O279" s="48"/>
      <c r="P279" s="48"/>
      <c r="Q279" s="48"/>
      <c r="R279" s="48"/>
      <c r="S279" s="48"/>
    </row>
    <row r="280" spans="1:19" s="6" customFormat="1" x14ac:dyDescent="0.25">
      <c r="A280" s="8">
        <v>238</v>
      </c>
      <c r="B280" s="9" t="s">
        <v>1</v>
      </c>
      <c r="C280" s="5" t="s">
        <v>869</v>
      </c>
      <c r="D280" s="4" t="s">
        <v>870</v>
      </c>
      <c r="E280" s="4">
        <v>5</v>
      </c>
      <c r="F280" s="7"/>
      <c r="G280" s="5"/>
      <c r="H280" s="4" t="s">
        <v>871</v>
      </c>
      <c r="I280" s="12">
        <v>100</v>
      </c>
      <c r="J280" s="12">
        <v>5</v>
      </c>
      <c r="K280" s="47" t="str">
        <f t="shared" si="9"/>
        <v>Foto 1</v>
      </c>
      <c r="L280" s="47"/>
      <c r="M280" s="47"/>
      <c r="N280" s="47"/>
      <c r="O280" s="48"/>
      <c r="P280" s="48"/>
      <c r="Q280" s="48"/>
      <c r="R280" s="48"/>
      <c r="S280" s="48"/>
    </row>
    <row r="281" spans="1:19" s="6" customFormat="1" x14ac:dyDescent="0.25">
      <c r="A281" s="8">
        <v>239</v>
      </c>
      <c r="B281" s="9" t="s">
        <v>1</v>
      </c>
      <c r="C281" s="5" t="s">
        <v>872</v>
      </c>
      <c r="D281" s="4" t="s">
        <v>873</v>
      </c>
      <c r="E281" s="4">
        <v>5</v>
      </c>
      <c r="F281" s="7"/>
      <c r="G281" s="5"/>
      <c r="H281" s="4" t="s">
        <v>874</v>
      </c>
      <c r="I281" s="12">
        <v>30</v>
      </c>
      <c r="J281" s="12">
        <v>5</v>
      </c>
      <c r="K281" s="47" t="str">
        <f t="shared" si="9"/>
        <v>Foto 1</v>
      </c>
      <c r="L281" s="47"/>
      <c r="M281" s="47"/>
      <c r="N281" s="47"/>
      <c r="O281" s="48"/>
      <c r="P281" s="48"/>
      <c r="Q281" s="48"/>
      <c r="R281" s="48"/>
      <c r="S281" s="48"/>
    </row>
    <row r="282" spans="1:19" s="6" customFormat="1" x14ac:dyDescent="0.25">
      <c r="A282" s="8">
        <v>240</v>
      </c>
      <c r="B282" s="9" t="s">
        <v>1</v>
      </c>
      <c r="C282" s="5" t="s">
        <v>1306</v>
      </c>
      <c r="D282" s="4" t="s">
        <v>875</v>
      </c>
      <c r="E282" s="4">
        <v>4</v>
      </c>
      <c r="F282" s="7"/>
      <c r="G282" s="5"/>
      <c r="H282" s="4" t="s">
        <v>876</v>
      </c>
      <c r="I282" s="12">
        <v>40</v>
      </c>
      <c r="J282" s="12">
        <v>5</v>
      </c>
      <c r="K282" s="47" t="str">
        <f t="shared" si="9"/>
        <v>Foto 1</v>
      </c>
      <c r="L282" s="47"/>
      <c r="M282" s="47"/>
      <c r="N282" s="47"/>
      <c r="O282" s="48"/>
      <c r="P282" s="48"/>
      <c r="Q282" s="48"/>
      <c r="R282" s="48"/>
      <c r="S282" s="48"/>
    </row>
    <row r="283" spans="1:19" s="6" customFormat="1" x14ac:dyDescent="0.25">
      <c r="A283" s="8">
        <v>241</v>
      </c>
      <c r="B283" s="9" t="s">
        <v>1</v>
      </c>
      <c r="C283" s="5" t="s">
        <v>1306</v>
      </c>
      <c r="D283" s="4" t="s">
        <v>875</v>
      </c>
      <c r="E283" s="4">
        <v>3</v>
      </c>
      <c r="F283" s="7"/>
      <c r="G283" s="5"/>
      <c r="H283" s="4" t="s">
        <v>877</v>
      </c>
      <c r="I283" s="12">
        <v>30</v>
      </c>
      <c r="J283" s="12">
        <v>5</v>
      </c>
      <c r="K283" s="47" t="str">
        <f t="shared" si="9"/>
        <v>Foto 1</v>
      </c>
      <c r="L283" s="47"/>
      <c r="M283" s="47"/>
      <c r="N283" s="47"/>
      <c r="O283" s="48"/>
      <c r="P283" s="48"/>
      <c r="Q283" s="48"/>
      <c r="R283" s="48"/>
      <c r="S283" s="48"/>
    </row>
    <row r="284" spans="1:19" s="6" customFormat="1" ht="30" x14ac:dyDescent="0.25">
      <c r="A284" s="8">
        <v>242</v>
      </c>
      <c r="B284" s="9" t="s">
        <v>1</v>
      </c>
      <c r="C284" s="5" t="s">
        <v>1307</v>
      </c>
      <c r="D284" s="4" t="s">
        <v>873</v>
      </c>
      <c r="E284" s="4">
        <v>6</v>
      </c>
      <c r="F284" s="7"/>
      <c r="G284" s="5"/>
      <c r="H284" s="4" t="s">
        <v>878</v>
      </c>
      <c r="I284" s="12">
        <v>25</v>
      </c>
      <c r="J284" s="12">
        <v>5</v>
      </c>
      <c r="K284" s="47" t="str">
        <f t="shared" si="9"/>
        <v>Foto 1</v>
      </c>
      <c r="L284" s="47"/>
      <c r="M284" s="47"/>
      <c r="N284" s="47"/>
      <c r="O284" s="48"/>
      <c r="P284" s="48"/>
      <c r="Q284" s="48"/>
      <c r="R284" s="48"/>
      <c r="S284" s="48"/>
    </row>
    <row r="285" spans="1:19" s="6" customFormat="1" ht="60" x14ac:dyDescent="0.25">
      <c r="A285" s="8">
        <v>243</v>
      </c>
      <c r="B285" s="9" t="s">
        <v>1308</v>
      </c>
      <c r="C285" s="5" t="s">
        <v>1309</v>
      </c>
      <c r="D285" s="4" t="s">
        <v>879</v>
      </c>
      <c r="E285" s="4">
        <v>101</v>
      </c>
      <c r="F285" s="7"/>
      <c r="G285" s="5"/>
      <c r="H285" s="4" t="s">
        <v>880</v>
      </c>
      <c r="I285" s="12">
        <v>1200</v>
      </c>
      <c r="J285" s="12">
        <v>85</v>
      </c>
      <c r="K285" s="47" t="str">
        <f t="shared" si="9"/>
        <v>Foto 1</v>
      </c>
      <c r="L285" s="48" t="str">
        <f>HYPERLINK(CONCATENATE("http://www.unionmachinery.com/E-mail/liquidations/20210215-mexico/",TEXT(A285,"000"),"-1.jpg"),"Foto 2")</f>
        <v>Foto 2</v>
      </c>
      <c r="M285" s="48" t="str">
        <f>HYPERLINK(CONCATENATE("http://www.unionmachinery.com/E-mail/liquidations/20210215-mexico/",TEXT(A285,"000"),"-2.jpg"),"Foto 3")</f>
        <v>Foto 3</v>
      </c>
      <c r="N285" s="47"/>
      <c r="O285" s="48"/>
      <c r="P285" s="48"/>
      <c r="Q285" s="48"/>
      <c r="R285" s="48"/>
      <c r="S285" s="48"/>
    </row>
    <row r="286" spans="1:19" s="6" customFormat="1" ht="30" x14ac:dyDescent="0.25">
      <c r="A286" s="8">
        <v>244</v>
      </c>
      <c r="B286" s="9" t="s">
        <v>1</v>
      </c>
      <c r="C286" s="5" t="s">
        <v>881</v>
      </c>
      <c r="D286" s="4" t="s">
        <v>882</v>
      </c>
      <c r="E286" s="4">
        <v>9</v>
      </c>
      <c r="F286" s="7"/>
      <c r="G286" s="5"/>
      <c r="H286" s="4" t="s">
        <v>883</v>
      </c>
      <c r="I286" s="12">
        <v>360</v>
      </c>
      <c r="J286" s="12">
        <v>15</v>
      </c>
      <c r="K286" s="47" t="str">
        <f t="shared" si="9"/>
        <v>Foto 1</v>
      </c>
      <c r="L286" s="47"/>
      <c r="M286" s="47"/>
      <c r="N286" s="47"/>
      <c r="O286" s="48"/>
      <c r="P286" s="48"/>
      <c r="Q286" s="48"/>
      <c r="R286" s="48"/>
      <c r="S286" s="48"/>
    </row>
    <row r="287" spans="1:19" s="6" customFormat="1" ht="30" x14ac:dyDescent="0.25">
      <c r="A287" s="8">
        <v>245</v>
      </c>
      <c r="B287" s="9" t="s">
        <v>1</v>
      </c>
      <c r="C287" s="5" t="s">
        <v>884</v>
      </c>
      <c r="D287" s="4" t="s">
        <v>885</v>
      </c>
      <c r="E287" s="4">
        <v>4</v>
      </c>
      <c r="F287" s="7"/>
      <c r="G287" s="5"/>
      <c r="H287" s="4" t="s">
        <v>886</v>
      </c>
      <c r="I287" s="12">
        <v>40</v>
      </c>
      <c r="J287" s="12">
        <v>5</v>
      </c>
      <c r="K287" s="47" t="str">
        <f t="shared" si="9"/>
        <v>Foto 1</v>
      </c>
      <c r="L287" s="47"/>
      <c r="M287" s="47"/>
      <c r="N287" s="47"/>
      <c r="O287" s="48"/>
      <c r="P287" s="48"/>
      <c r="Q287" s="48"/>
      <c r="R287" s="48"/>
      <c r="S287" s="48"/>
    </row>
    <row r="288" spans="1:19" s="6" customFormat="1" ht="30" x14ac:dyDescent="0.25">
      <c r="A288" s="8">
        <v>246</v>
      </c>
      <c r="B288" s="9" t="s">
        <v>772</v>
      </c>
      <c r="C288" s="5" t="s">
        <v>1182</v>
      </c>
      <c r="D288" s="4" t="s">
        <v>1183</v>
      </c>
      <c r="E288" s="4">
        <v>20</v>
      </c>
      <c r="F288" s="7"/>
      <c r="G288" s="5"/>
      <c r="H288" s="4" t="s">
        <v>887</v>
      </c>
      <c r="I288" s="12">
        <v>550</v>
      </c>
      <c r="J288" s="12">
        <v>30</v>
      </c>
      <c r="K288" s="47" t="str">
        <f t="shared" si="9"/>
        <v>Foto 1</v>
      </c>
      <c r="L288" s="47"/>
      <c r="M288" s="47"/>
      <c r="N288" s="47"/>
      <c r="O288" s="48"/>
      <c r="P288" s="48"/>
      <c r="Q288" s="48"/>
      <c r="R288" s="48"/>
      <c r="S288" s="48"/>
    </row>
    <row r="289" spans="1:19" s="6" customFormat="1" ht="30" x14ac:dyDescent="0.25">
      <c r="A289" s="8">
        <v>247</v>
      </c>
      <c r="B289" s="9" t="s">
        <v>772</v>
      </c>
      <c r="C289" s="5" t="s">
        <v>1184</v>
      </c>
      <c r="D289" s="4" t="s">
        <v>1183</v>
      </c>
      <c r="E289" s="4">
        <v>5</v>
      </c>
      <c r="F289" s="7"/>
      <c r="G289" s="5"/>
      <c r="H289" s="4" t="s">
        <v>888</v>
      </c>
      <c r="I289" s="12">
        <v>350</v>
      </c>
      <c r="J289" s="12">
        <v>20</v>
      </c>
      <c r="K289" s="47" t="str">
        <f t="shared" si="9"/>
        <v>Foto 1</v>
      </c>
      <c r="L289" s="47"/>
      <c r="M289" s="47"/>
      <c r="N289" s="47"/>
      <c r="O289" s="48"/>
      <c r="P289" s="48"/>
      <c r="Q289" s="48"/>
      <c r="R289" s="48"/>
      <c r="S289" s="48"/>
    </row>
    <row r="290" spans="1:19" s="6" customFormat="1" x14ac:dyDescent="0.25">
      <c r="A290" s="8">
        <v>248</v>
      </c>
      <c r="B290" s="9" t="s">
        <v>161</v>
      </c>
      <c r="C290" s="5" t="s">
        <v>889</v>
      </c>
      <c r="D290" s="4" t="s">
        <v>890</v>
      </c>
      <c r="E290" s="4">
        <v>6</v>
      </c>
      <c r="F290" s="7"/>
      <c r="G290" s="5"/>
      <c r="H290" s="4" t="s">
        <v>891</v>
      </c>
      <c r="I290" s="12">
        <v>300</v>
      </c>
      <c r="J290" s="12">
        <v>15</v>
      </c>
      <c r="K290" s="47" t="str">
        <f t="shared" si="9"/>
        <v>Foto 1</v>
      </c>
      <c r="L290" s="47"/>
      <c r="M290" s="47"/>
      <c r="N290" s="47"/>
      <c r="O290" s="48"/>
      <c r="P290" s="48"/>
      <c r="Q290" s="48"/>
      <c r="R290" s="48"/>
      <c r="S290" s="48"/>
    </row>
    <row r="291" spans="1:19" s="6" customFormat="1" ht="30" x14ac:dyDescent="0.25">
      <c r="A291" s="8">
        <v>249</v>
      </c>
      <c r="B291" s="9" t="s">
        <v>892</v>
      </c>
      <c r="C291" s="5" t="s">
        <v>1185</v>
      </c>
      <c r="D291" s="4" t="s">
        <v>1186</v>
      </c>
      <c r="E291" s="4">
        <v>2</v>
      </c>
      <c r="F291" s="7"/>
      <c r="G291" s="5"/>
      <c r="H291" s="4" t="s">
        <v>893</v>
      </c>
      <c r="I291" s="12">
        <v>600</v>
      </c>
      <c r="J291" s="12">
        <v>35</v>
      </c>
      <c r="K291" s="47" t="str">
        <f t="shared" si="9"/>
        <v>Foto 1</v>
      </c>
      <c r="L291" s="47"/>
      <c r="M291" s="47"/>
      <c r="N291" s="47"/>
      <c r="O291" s="48"/>
      <c r="P291" s="48"/>
      <c r="Q291" s="48"/>
      <c r="R291" s="48"/>
      <c r="S291" s="48"/>
    </row>
    <row r="292" spans="1:19" s="6" customFormat="1" ht="30" x14ac:dyDescent="0.25">
      <c r="A292" s="8">
        <v>250</v>
      </c>
      <c r="B292" s="9" t="s">
        <v>892</v>
      </c>
      <c r="C292" s="5" t="s">
        <v>894</v>
      </c>
      <c r="D292" s="4" t="s">
        <v>890</v>
      </c>
      <c r="E292" s="4">
        <v>11</v>
      </c>
      <c r="F292" s="7"/>
      <c r="G292" s="5"/>
      <c r="H292" s="4" t="s">
        <v>895</v>
      </c>
      <c r="I292" s="12">
        <v>10</v>
      </c>
      <c r="J292" s="12">
        <v>20</v>
      </c>
      <c r="K292" s="47" t="str">
        <f t="shared" si="9"/>
        <v>Foto 1</v>
      </c>
      <c r="L292" s="47"/>
      <c r="M292" s="47"/>
      <c r="N292" s="47"/>
      <c r="O292" s="48"/>
      <c r="P292" s="48"/>
      <c r="Q292" s="48"/>
      <c r="R292" s="48"/>
      <c r="S292" s="48"/>
    </row>
    <row r="293" spans="1:19" s="6" customFormat="1" ht="30" x14ac:dyDescent="0.25">
      <c r="A293" s="8">
        <v>251</v>
      </c>
      <c r="B293" s="9" t="s">
        <v>892</v>
      </c>
      <c r="C293" s="5" t="s">
        <v>896</v>
      </c>
      <c r="D293" s="4" t="s">
        <v>885</v>
      </c>
      <c r="E293" s="4">
        <v>5</v>
      </c>
      <c r="F293" s="7"/>
      <c r="G293" s="5"/>
      <c r="H293" s="4" t="s">
        <v>897</v>
      </c>
      <c r="I293" s="12">
        <v>25</v>
      </c>
      <c r="J293" s="12">
        <v>10</v>
      </c>
      <c r="K293" s="47" t="str">
        <f t="shared" si="9"/>
        <v>Foto 1</v>
      </c>
      <c r="L293" s="47"/>
      <c r="M293" s="47"/>
      <c r="N293" s="47"/>
      <c r="O293" s="48"/>
      <c r="P293" s="48"/>
      <c r="Q293" s="48"/>
      <c r="R293" s="48"/>
      <c r="S293" s="48"/>
    </row>
    <row r="294" spans="1:19" s="6" customFormat="1" x14ac:dyDescent="0.25">
      <c r="A294" s="8">
        <v>252</v>
      </c>
      <c r="B294" s="9" t="s">
        <v>892</v>
      </c>
      <c r="C294" s="5" t="s">
        <v>1187</v>
      </c>
      <c r="D294" s="4" t="s">
        <v>898</v>
      </c>
      <c r="E294" s="4" t="s">
        <v>899</v>
      </c>
      <c r="F294" s="7"/>
      <c r="G294" s="5" t="s">
        <v>900</v>
      </c>
      <c r="H294" s="4" t="s">
        <v>901</v>
      </c>
      <c r="I294" s="12">
        <v>15</v>
      </c>
      <c r="J294" s="12">
        <v>15</v>
      </c>
      <c r="K294" s="47" t="str">
        <f t="shared" si="9"/>
        <v>Foto 1</v>
      </c>
      <c r="L294" s="47"/>
      <c r="M294" s="47"/>
      <c r="N294" s="47"/>
      <c r="O294" s="48"/>
      <c r="P294" s="48"/>
      <c r="Q294" s="48"/>
      <c r="R294" s="48"/>
      <c r="S294" s="48"/>
    </row>
    <row r="295" spans="1:19" s="6" customFormat="1" ht="60" x14ac:dyDescent="0.25">
      <c r="A295" s="8">
        <v>253</v>
      </c>
      <c r="B295" s="9" t="s">
        <v>902</v>
      </c>
      <c r="C295" s="5" t="s">
        <v>903</v>
      </c>
      <c r="D295" s="4" t="s">
        <v>904</v>
      </c>
      <c r="E295" s="4" t="s">
        <v>905</v>
      </c>
      <c r="F295" s="7"/>
      <c r="G295" s="5" t="s">
        <v>900</v>
      </c>
      <c r="H295" s="4" t="s">
        <v>906</v>
      </c>
      <c r="I295" s="12">
        <v>50</v>
      </c>
      <c r="J295" s="12">
        <v>15</v>
      </c>
      <c r="K295" s="47" t="str">
        <f t="shared" si="9"/>
        <v>Foto 1</v>
      </c>
      <c r="L295" s="48" t="str">
        <f>HYPERLINK(CONCATENATE("http://www.unionmachinery.com/E-mail/liquidations/20210215-mexico/",TEXT(A295,"000"),"-1.jpg"),"Foto 2")</f>
        <v>Foto 2</v>
      </c>
      <c r="M295" s="47"/>
      <c r="N295" s="47"/>
      <c r="O295" s="48"/>
      <c r="P295" s="48"/>
      <c r="Q295" s="48"/>
      <c r="R295" s="48"/>
      <c r="S295" s="48"/>
    </row>
    <row r="296" spans="1:19" s="6" customFormat="1" x14ac:dyDescent="0.25">
      <c r="A296" s="8">
        <v>254</v>
      </c>
      <c r="B296" s="9" t="s">
        <v>892</v>
      </c>
      <c r="C296" s="5" t="s">
        <v>907</v>
      </c>
      <c r="D296" s="4" t="s">
        <v>908</v>
      </c>
      <c r="E296" s="4"/>
      <c r="F296" s="7"/>
      <c r="G296" s="5"/>
      <c r="H296" s="4" t="s">
        <v>909</v>
      </c>
      <c r="I296" s="12">
        <v>10</v>
      </c>
      <c r="J296" s="12">
        <v>10</v>
      </c>
      <c r="K296" s="47" t="str">
        <f t="shared" si="9"/>
        <v>Foto 1</v>
      </c>
      <c r="L296" s="47"/>
      <c r="M296" s="47"/>
      <c r="N296" s="47"/>
      <c r="O296" s="48"/>
      <c r="P296" s="48"/>
      <c r="Q296" s="48"/>
      <c r="R296" s="48"/>
      <c r="S296" s="48"/>
    </row>
    <row r="297" spans="1:19" s="6" customFormat="1" ht="30" x14ac:dyDescent="0.25">
      <c r="A297" s="8">
        <v>255</v>
      </c>
      <c r="B297" s="9" t="s">
        <v>892</v>
      </c>
      <c r="C297" s="5" t="s">
        <v>910</v>
      </c>
      <c r="D297" s="4" t="s">
        <v>911</v>
      </c>
      <c r="E297" s="4"/>
      <c r="F297" s="7"/>
      <c r="G297" s="5"/>
      <c r="H297" s="4" t="s">
        <v>912</v>
      </c>
      <c r="I297" s="12">
        <v>190</v>
      </c>
      <c r="J297" s="12">
        <v>15</v>
      </c>
      <c r="K297" s="47" t="str">
        <f t="shared" si="9"/>
        <v>Foto 1</v>
      </c>
      <c r="L297" s="47"/>
      <c r="M297" s="47"/>
      <c r="N297" s="47"/>
      <c r="O297" s="48"/>
      <c r="P297" s="48"/>
      <c r="Q297" s="48"/>
      <c r="R297" s="48"/>
      <c r="S297" s="48"/>
    </row>
    <row r="298" spans="1:19" s="6" customFormat="1" ht="30" x14ac:dyDescent="0.25">
      <c r="A298" s="8">
        <v>256</v>
      </c>
      <c r="B298" s="9" t="s">
        <v>892</v>
      </c>
      <c r="C298" s="5" t="s">
        <v>913</v>
      </c>
      <c r="D298" s="4" t="s">
        <v>911</v>
      </c>
      <c r="E298" s="4"/>
      <c r="F298" s="7"/>
      <c r="G298" s="5"/>
      <c r="H298" s="4" t="s">
        <v>914</v>
      </c>
      <c r="I298" s="12">
        <v>40</v>
      </c>
      <c r="J298" s="12">
        <v>10</v>
      </c>
      <c r="K298" s="48" t="str">
        <f>HYPERLINK(CONCATENATE("http://www.unionmachinery.com/E-mail/liquidations/20210215-mexico/",TEXT(A298,"000"),"-1.jpg"),"Foto 1")</f>
        <v>Foto 1</v>
      </c>
      <c r="L298" s="48" t="str">
        <f>HYPERLINK(CONCATENATE("http://www.unionmachinery.com/E-mail/liquidations/20210215-mexico/",TEXT(A298,"000"),"-2.jpg"),"Foto 2")</f>
        <v>Foto 2</v>
      </c>
      <c r="M298" s="47"/>
      <c r="N298" s="47"/>
      <c r="O298" s="48"/>
      <c r="P298" s="48"/>
      <c r="Q298" s="48"/>
      <c r="R298" s="48"/>
      <c r="S298" s="48"/>
    </row>
    <row r="299" spans="1:19" s="6" customFormat="1" ht="45" x14ac:dyDescent="0.25">
      <c r="A299" s="8">
        <v>257</v>
      </c>
      <c r="B299" s="9" t="s">
        <v>892</v>
      </c>
      <c r="C299" s="5" t="s">
        <v>1268</v>
      </c>
      <c r="D299" s="4" t="s">
        <v>915</v>
      </c>
      <c r="E299" s="4"/>
      <c r="F299" s="7"/>
      <c r="G299" s="5"/>
      <c r="H299" s="4" t="s">
        <v>916</v>
      </c>
      <c r="I299" s="12">
        <v>75</v>
      </c>
      <c r="J299" s="12">
        <v>15</v>
      </c>
      <c r="K299" s="47" t="str">
        <f t="shared" si="9"/>
        <v>Foto 1</v>
      </c>
      <c r="L299" s="47"/>
      <c r="M299" s="47"/>
      <c r="N299" s="47"/>
      <c r="O299" s="48"/>
      <c r="P299" s="48"/>
      <c r="Q299" s="48"/>
      <c r="R299" s="48"/>
      <c r="S299" s="48"/>
    </row>
    <row r="300" spans="1:19" s="6" customFormat="1" ht="30" x14ac:dyDescent="0.25">
      <c r="A300" s="8">
        <v>258</v>
      </c>
      <c r="B300" s="9" t="s">
        <v>892</v>
      </c>
      <c r="C300" s="5" t="s">
        <v>917</v>
      </c>
      <c r="D300" s="4" t="s">
        <v>918</v>
      </c>
      <c r="E300" s="4">
        <v>8</v>
      </c>
      <c r="F300" s="7"/>
      <c r="G300" s="5"/>
      <c r="H300" s="4" t="s">
        <v>919</v>
      </c>
      <c r="I300" s="12">
        <v>40</v>
      </c>
      <c r="J300" s="12">
        <v>5</v>
      </c>
      <c r="K300" s="47" t="str">
        <f t="shared" si="9"/>
        <v>Foto 1</v>
      </c>
      <c r="L300" s="47"/>
      <c r="M300" s="47"/>
      <c r="N300" s="47"/>
      <c r="O300" s="48"/>
      <c r="P300" s="48"/>
      <c r="Q300" s="48"/>
      <c r="R300" s="48"/>
      <c r="S300" s="48"/>
    </row>
    <row r="301" spans="1:19" s="6" customFormat="1" ht="45" x14ac:dyDescent="0.25">
      <c r="A301" s="8">
        <v>259</v>
      </c>
      <c r="B301" s="9" t="s">
        <v>920</v>
      </c>
      <c r="C301" s="5" t="s">
        <v>1188</v>
      </c>
      <c r="D301" s="4" t="s">
        <v>921</v>
      </c>
      <c r="E301" s="4">
        <v>3</v>
      </c>
      <c r="F301" s="7"/>
      <c r="G301" s="5"/>
      <c r="H301" s="4" t="s">
        <v>922</v>
      </c>
      <c r="I301" s="12">
        <v>700</v>
      </c>
      <c r="J301" s="12">
        <v>25</v>
      </c>
      <c r="K301" s="48" t="str">
        <f>HYPERLINK(CONCATENATE("http://www.unionmachinery.com/E-mail/liquidations/20210215-mexico/",TEXT(A301,"000"),"-1.jpg"),"Foto 1")</f>
        <v>Foto 1</v>
      </c>
      <c r="L301" s="48" t="str">
        <f>HYPERLINK(CONCATENATE("http://www.unionmachinery.com/E-mail/liquidations/20210215-mexico/",TEXT(A301,"000"),"-2.jpg"),"Foto 2")</f>
        <v>Foto 2</v>
      </c>
      <c r="M301" s="47"/>
      <c r="N301" s="47"/>
      <c r="O301" s="48"/>
      <c r="P301" s="48"/>
      <c r="Q301" s="48"/>
      <c r="R301" s="48"/>
      <c r="S301" s="48"/>
    </row>
    <row r="302" spans="1:19" s="6" customFormat="1" ht="105" x14ac:dyDescent="0.25">
      <c r="A302" s="8">
        <v>260</v>
      </c>
      <c r="B302" s="9" t="s">
        <v>923</v>
      </c>
      <c r="C302" s="5" t="s">
        <v>1189</v>
      </c>
      <c r="D302" s="4" t="s">
        <v>924</v>
      </c>
      <c r="E302" s="4">
        <v>15</v>
      </c>
      <c r="F302" s="7"/>
      <c r="G302" s="5"/>
      <c r="H302" s="4" t="s">
        <v>925</v>
      </c>
      <c r="I302" s="12">
        <v>150</v>
      </c>
      <c r="J302" s="12">
        <v>80</v>
      </c>
      <c r="K302" s="48" t="str">
        <f>HYPERLINK(CONCATENATE("http://www.unionmachinery.com/E-mail/liquidations/20210215-mexico/",TEXT(A302,"000"),"-1.jpg"),"Foto 1")</f>
        <v>Foto 1</v>
      </c>
      <c r="L302" s="48" t="str">
        <f>HYPERLINK(CONCATENATE("http://www.unionmachinery.com/E-mail/liquidations/20210215-mexico/",TEXT(A302,"000"),"-2.jpg"),"Foto 2")</f>
        <v>Foto 2</v>
      </c>
      <c r="M302" s="48" t="str">
        <f>HYPERLINK(CONCATENATE("http://www.unionmachinery.com/E-mail/liquidations/20210215-mexico/",TEXT(A302,"000"),"-3.jpg"),"Foto 3")</f>
        <v>Foto 3</v>
      </c>
      <c r="N302" s="48" t="str">
        <f>HYPERLINK(CONCATENATE("http://www.unionmachinery.com/E-mail/liquidations/20210215-mexico/",TEXT(A302,"000"),"-4.jpg"),"Foto 4")</f>
        <v>Foto 4</v>
      </c>
      <c r="O302" s="48" t="str">
        <f>HYPERLINK(CONCATENATE("http://www.unionmachinery.com/E-mail/liquidations/20210215-mexico/",TEXT(A302,"000"),"-5.jpg"),"Foto 5")</f>
        <v>Foto 5</v>
      </c>
      <c r="P302" s="48" t="str">
        <f>HYPERLINK(CONCATENATE("http://www.unionmachinery.com/E-mail/liquidations/20210215-mexico/",TEXT(A302,"000"),"-6.jpg"),"Foto 6")</f>
        <v>Foto 6</v>
      </c>
      <c r="Q302" s="48" t="str">
        <f>HYPERLINK(CONCATENATE("http://www.unionmachinery.com/E-mail/liquidations/20210215-mexico/",TEXT(A302,"000"),"-7.jpg"),"Foto 7")</f>
        <v>Foto 7</v>
      </c>
      <c r="R302" s="48" t="str">
        <f>HYPERLINK(CONCATENATE("http://www.unionmachinery.com/E-mail/liquidations/20210215-mexico/",TEXT(A302,"000"),"-8.jpg"),"Foto 8")</f>
        <v>Foto 8</v>
      </c>
      <c r="S302" s="48" t="str">
        <f>HYPERLINK(CONCATENATE("http://www.unionmachinery.com/E-mail/liquidations/20210215-mexico/",TEXT(A302,"000"),"-9.jpg"),"Foto 9")</f>
        <v>Foto 9</v>
      </c>
    </row>
    <row r="303" spans="1:19" s="6" customFormat="1" ht="45" x14ac:dyDescent="0.25">
      <c r="A303" s="8">
        <v>261</v>
      </c>
      <c r="B303" s="9" t="s">
        <v>923</v>
      </c>
      <c r="C303" s="5" t="s">
        <v>926</v>
      </c>
      <c r="D303" s="4" t="s">
        <v>927</v>
      </c>
      <c r="E303" s="4">
        <v>4</v>
      </c>
      <c r="F303" s="7"/>
      <c r="G303" s="5"/>
      <c r="H303" s="4" t="s">
        <v>928</v>
      </c>
      <c r="I303" s="12">
        <v>2000</v>
      </c>
      <c r="J303" s="12">
        <v>60</v>
      </c>
      <c r="K303" s="48" t="str">
        <f>HYPERLINK(CONCATENATE("http://www.unionmachinery.com/E-mail/liquidations/20210215-mexico/",TEXT(A303,"000"),"-1.jpg"),"Foto 1")</f>
        <v>Foto 1</v>
      </c>
      <c r="L303" s="48" t="str">
        <f>HYPERLINK(CONCATENATE("http://www.unionmachinery.com/E-mail/liquidations/20210215-mexico/",TEXT(A303,"000"),"-2.jpg"),"Foto 2")</f>
        <v>Foto 2</v>
      </c>
      <c r="M303" s="48" t="str">
        <f>HYPERLINK(CONCATENATE("http://www.unionmachinery.com/E-mail/liquidations/20210215-mexico/",TEXT(A303,"000"),"-3.jpg"),"Foto 3")</f>
        <v>Foto 3</v>
      </c>
      <c r="N303" s="48" t="str">
        <f>HYPERLINK(CONCATENATE("http://www.unionmachinery.com/E-mail/liquidations/20210215-mexico/",TEXT(A303,"000"),"-4.jpg"),"Foto 4")</f>
        <v>Foto 4</v>
      </c>
      <c r="O303" s="48"/>
      <c r="P303" s="48"/>
      <c r="Q303" s="48"/>
      <c r="R303" s="48"/>
      <c r="S303" s="48"/>
    </row>
    <row r="304" spans="1:19" s="6" customFormat="1" ht="30" x14ac:dyDescent="0.25">
      <c r="A304" s="8">
        <v>262</v>
      </c>
      <c r="B304" s="9" t="s">
        <v>1</v>
      </c>
      <c r="C304" s="5" t="s">
        <v>1310</v>
      </c>
      <c r="D304" s="4" t="s">
        <v>929</v>
      </c>
      <c r="E304" s="4">
        <v>97</v>
      </c>
      <c r="F304" s="7"/>
      <c r="G304" s="5"/>
      <c r="H304" s="4" t="s">
        <v>930</v>
      </c>
      <c r="I304" s="12">
        <v>950</v>
      </c>
      <c r="J304" s="12">
        <v>40</v>
      </c>
      <c r="K304" s="47" t="str">
        <f t="shared" si="9"/>
        <v>Foto 1</v>
      </c>
      <c r="L304" s="47"/>
      <c r="M304" s="47"/>
      <c r="N304" s="47"/>
      <c r="O304" s="48"/>
      <c r="P304" s="48"/>
      <c r="Q304" s="48"/>
      <c r="R304" s="48"/>
      <c r="S304" s="48"/>
    </row>
    <row r="305" spans="1:19" s="6" customFormat="1" ht="75" x14ac:dyDescent="0.25">
      <c r="A305" s="8">
        <v>263</v>
      </c>
      <c r="B305" s="9" t="s">
        <v>931</v>
      </c>
      <c r="C305" s="5" t="s">
        <v>1311</v>
      </c>
      <c r="D305" s="4" t="s">
        <v>929</v>
      </c>
      <c r="E305" s="4">
        <v>52</v>
      </c>
      <c r="F305" s="7"/>
      <c r="G305" s="5"/>
      <c r="H305" s="4" t="s">
        <v>932</v>
      </c>
      <c r="I305" s="12">
        <v>520</v>
      </c>
      <c r="J305" s="12">
        <v>30</v>
      </c>
      <c r="K305" s="47" t="str">
        <f t="shared" si="9"/>
        <v>Foto 1</v>
      </c>
      <c r="L305" s="47"/>
      <c r="M305" s="47"/>
      <c r="N305" s="47"/>
      <c r="O305" s="48"/>
      <c r="P305" s="48"/>
      <c r="Q305" s="48"/>
      <c r="R305" s="48"/>
      <c r="S305" s="48"/>
    </row>
    <row r="306" spans="1:19" s="6" customFormat="1" ht="30" x14ac:dyDescent="0.25">
      <c r="A306" s="8">
        <v>264</v>
      </c>
      <c r="B306" s="9" t="s">
        <v>1</v>
      </c>
      <c r="C306" s="5" t="s">
        <v>933</v>
      </c>
      <c r="D306" s="4" t="s">
        <v>934</v>
      </c>
      <c r="E306" s="4"/>
      <c r="F306" s="7"/>
      <c r="G306" s="5"/>
      <c r="H306" s="4" t="s">
        <v>935</v>
      </c>
      <c r="I306" s="12">
        <v>20</v>
      </c>
      <c r="J306" s="12">
        <v>20</v>
      </c>
      <c r="K306" s="47" t="str">
        <f t="shared" si="9"/>
        <v>Foto 1</v>
      </c>
      <c r="L306" s="47"/>
      <c r="M306" s="47"/>
      <c r="N306" s="47"/>
      <c r="O306" s="48"/>
      <c r="P306" s="48"/>
      <c r="Q306" s="48"/>
      <c r="R306" s="48"/>
      <c r="S306" s="48"/>
    </row>
    <row r="307" spans="1:19" s="6" customFormat="1" ht="30" x14ac:dyDescent="0.25">
      <c r="A307" s="8">
        <v>265</v>
      </c>
      <c r="B307" s="9" t="s">
        <v>936</v>
      </c>
      <c r="C307" s="5" t="s">
        <v>937</v>
      </c>
      <c r="D307" s="4" t="s">
        <v>927</v>
      </c>
      <c r="E307" s="4"/>
      <c r="F307" s="7"/>
      <c r="G307" s="5"/>
      <c r="H307" s="4" t="s">
        <v>938</v>
      </c>
      <c r="I307" s="12">
        <v>40</v>
      </c>
      <c r="J307" s="12">
        <v>10</v>
      </c>
      <c r="K307" s="47" t="str">
        <f t="shared" si="9"/>
        <v>Foto 1</v>
      </c>
      <c r="L307" s="47"/>
      <c r="M307" s="47"/>
      <c r="N307" s="47"/>
      <c r="O307" s="48"/>
      <c r="P307" s="48"/>
      <c r="Q307" s="48"/>
      <c r="R307" s="48"/>
      <c r="S307" s="48"/>
    </row>
    <row r="308" spans="1:19" s="6" customFormat="1" ht="90" x14ac:dyDescent="0.25">
      <c r="A308" s="8">
        <v>266</v>
      </c>
      <c r="B308" s="9" t="s">
        <v>939</v>
      </c>
      <c r="C308" s="5" t="s">
        <v>940</v>
      </c>
      <c r="D308" s="4" t="s">
        <v>941</v>
      </c>
      <c r="E308" s="15"/>
      <c r="F308" s="7"/>
      <c r="G308" s="5"/>
      <c r="H308" s="4" t="s">
        <v>942</v>
      </c>
      <c r="I308" s="12">
        <v>500</v>
      </c>
      <c r="J308" s="12">
        <v>125</v>
      </c>
      <c r="K308" s="48" t="str">
        <f>HYPERLINK(CONCATENATE("http://www.unionmachinery.com/E-mail/liquidations/20210215-mexico/",TEXT(A308,"000"),"-1.jpg"),"Foto 1")</f>
        <v>Foto 1</v>
      </c>
      <c r="L308" s="48" t="str">
        <f>HYPERLINK(CONCATENATE("http://www.unionmachinery.com/E-mail/liquidations/20210215-mexico/",TEXT(A308,"000"),"-2.jpg"),"Foto 2")</f>
        <v>Foto 2</v>
      </c>
      <c r="M308" s="48" t="str">
        <f>HYPERLINK(CONCATENATE("http://www.unionmachinery.com/E-mail/liquidations/20210215-mexico/",TEXT(A308,"000"),"-3.jpg"),"Foto 3")</f>
        <v>Foto 3</v>
      </c>
      <c r="N308" s="48" t="str">
        <f>HYPERLINK(CONCATENATE("http://www.unionmachinery.com/E-mail/liquidations/20210215-mexico/",TEXT(A308,"000"),"-4.jpg"),"Foto 4")</f>
        <v>Foto 4</v>
      </c>
      <c r="O308" s="48"/>
      <c r="P308" s="48"/>
      <c r="Q308" s="48"/>
      <c r="R308" s="48"/>
      <c r="S308" s="48"/>
    </row>
    <row r="309" spans="1:19" s="6" customFormat="1" ht="45" x14ac:dyDescent="0.25">
      <c r="A309" s="8">
        <v>267</v>
      </c>
      <c r="B309" s="9" t="s">
        <v>936</v>
      </c>
      <c r="C309" s="5" t="s">
        <v>1312</v>
      </c>
      <c r="D309" s="4" t="s">
        <v>673</v>
      </c>
      <c r="E309" s="4" t="s">
        <v>943</v>
      </c>
      <c r="F309" s="4" t="s">
        <v>944</v>
      </c>
      <c r="G309" s="5" t="s">
        <v>945</v>
      </c>
      <c r="H309" s="4" t="s">
        <v>946</v>
      </c>
      <c r="I309" s="12">
        <v>300</v>
      </c>
      <c r="J309" s="12">
        <v>15</v>
      </c>
      <c r="K309" s="47" t="str">
        <f t="shared" si="9"/>
        <v>Foto 1</v>
      </c>
      <c r="L309" s="48" t="str">
        <f>HYPERLINK(CONCATENATE("http://www.unionmachinery.com/E-mail/liquidations/20210215-mexico/",TEXT(A309,"000"),"-1.jpg"),"Foto 2")</f>
        <v>Foto 2</v>
      </c>
      <c r="M309" s="48" t="str">
        <f>HYPERLINK(CONCATENATE("http://www.unionmachinery.com/E-mail/liquidations/20210215-mexico/",TEXT(A309,"000"),"-1.jpg"),"Foto 3")</f>
        <v>Foto 3</v>
      </c>
      <c r="N309" s="47"/>
      <c r="O309" s="48"/>
      <c r="P309" s="48"/>
      <c r="Q309" s="48"/>
      <c r="R309" s="48"/>
      <c r="S309" s="48"/>
    </row>
    <row r="310" spans="1:19" s="6" customFormat="1" x14ac:dyDescent="0.25">
      <c r="A310" s="8">
        <v>268</v>
      </c>
      <c r="B310" s="9" t="s">
        <v>947</v>
      </c>
      <c r="C310" s="5" t="s">
        <v>948</v>
      </c>
      <c r="D310" s="4" t="s">
        <v>949</v>
      </c>
      <c r="E310" s="4"/>
      <c r="F310" s="7"/>
      <c r="G310" s="5"/>
      <c r="H310" s="4" t="s">
        <v>950</v>
      </c>
      <c r="I310" s="12">
        <v>45</v>
      </c>
      <c r="J310" s="12">
        <v>20</v>
      </c>
      <c r="K310" s="47" t="str">
        <f t="shared" si="9"/>
        <v>Foto 1</v>
      </c>
      <c r="L310" s="47"/>
      <c r="M310" s="47"/>
      <c r="N310" s="47"/>
      <c r="O310" s="48"/>
      <c r="P310" s="48"/>
      <c r="Q310" s="48"/>
      <c r="R310" s="48"/>
      <c r="S310" s="48"/>
    </row>
    <row r="311" spans="1:19" s="6" customFormat="1" ht="60" x14ac:dyDescent="0.25">
      <c r="A311" s="8">
        <v>269</v>
      </c>
      <c r="B311" s="9" t="s">
        <v>1313</v>
      </c>
      <c r="C311" s="5" t="s">
        <v>1314</v>
      </c>
      <c r="D311" s="4" t="s">
        <v>803</v>
      </c>
      <c r="E311" s="4">
        <v>11</v>
      </c>
      <c r="F311" s="7"/>
      <c r="G311" s="5"/>
      <c r="H311" s="4" t="s">
        <v>951</v>
      </c>
      <c r="I311" s="12">
        <v>320</v>
      </c>
      <c r="J311" s="12">
        <v>10</v>
      </c>
      <c r="K311" s="48" t="str">
        <f>HYPERLINK(CONCATENATE("http://www.unionmachinery.com/E-mail/liquidations/20210215-mexico/",TEXT(A311,"000"),"-1.jpg"),"Foto 1")</f>
        <v>Foto 1</v>
      </c>
      <c r="L311" s="48" t="str">
        <f>HYPERLINK(CONCATENATE("http://www.unionmachinery.com/E-mail/liquidations/20210215-mexico/",TEXT(A311,"000"),"-2.jpg"),"Foto 2")</f>
        <v>Foto 2</v>
      </c>
      <c r="M311" s="48" t="str">
        <f>HYPERLINK(CONCATENATE("http://www.unionmachinery.com/E-mail/liquidations/20210215-mexico/",TEXT(A311,"000"),"-3.jpg"),"Foto 3")</f>
        <v>Foto 3</v>
      </c>
      <c r="N311" s="48" t="str">
        <f>HYPERLINK(CONCATENATE("http://www.unionmachinery.com/E-mail/liquidations/20210215-mexico/",TEXT(A311,"000"),"-5.jpg"),"Foto 4")</f>
        <v>Foto 4</v>
      </c>
      <c r="O311" s="48"/>
      <c r="P311" s="48"/>
      <c r="Q311" s="48"/>
      <c r="R311" s="48"/>
      <c r="S311" s="48"/>
    </row>
    <row r="312" spans="1:19" s="6" customFormat="1" ht="45" x14ac:dyDescent="0.25">
      <c r="A312" s="8">
        <v>270</v>
      </c>
      <c r="B312" s="9" t="s">
        <v>1315</v>
      </c>
      <c r="C312" s="5" t="s">
        <v>1316</v>
      </c>
      <c r="D312" s="4" t="s">
        <v>1270</v>
      </c>
      <c r="E312" s="4">
        <v>17</v>
      </c>
      <c r="F312" s="7"/>
      <c r="G312" s="5"/>
      <c r="H312" s="4" t="s">
        <v>952</v>
      </c>
      <c r="I312" s="12">
        <v>400</v>
      </c>
      <c r="J312" s="12">
        <v>20</v>
      </c>
      <c r="K312" s="48" t="str">
        <f>HYPERLINK(CONCATENATE("http://www.unionmachinery.com/E-mail/liquidations/20210215-mexico/",TEXT(A312,"000"),"-1.jpg"),"Foto 1")</f>
        <v>Foto 1</v>
      </c>
      <c r="L312" s="48" t="str">
        <f>HYPERLINK(CONCATENATE("http://www.unionmachinery.com/E-mail/liquidations/20210215-mexico/",TEXT(A312,"000"),"-2.jpg"),"Foto 2")</f>
        <v>Foto 2</v>
      </c>
      <c r="M312" s="48" t="str">
        <f>HYPERLINK(CONCATENATE("http://www.unionmachinery.com/E-mail/liquidations/20210215-mexico/",TEXT(A312,"000"),"-3.jpg"),"Foto 3")</f>
        <v>Foto 3</v>
      </c>
      <c r="N312" s="48" t="str">
        <f>HYPERLINK(CONCATENATE("http://www.unionmachinery.com/E-mail/liquidations/20210215-mexico/",TEXT(A312,"000"),"-5.jpg"),"Foto 4")</f>
        <v>Foto 4</v>
      </c>
      <c r="O312" s="48"/>
      <c r="P312" s="48"/>
      <c r="Q312" s="48"/>
      <c r="R312" s="48"/>
      <c r="S312" s="48"/>
    </row>
    <row r="313" spans="1:19" s="6" customFormat="1" ht="30" x14ac:dyDescent="0.25">
      <c r="A313" s="8">
        <v>271</v>
      </c>
      <c r="B313" s="9" t="s">
        <v>95</v>
      </c>
      <c r="C313" s="5" t="s">
        <v>953</v>
      </c>
      <c r="D313" s="4" t="s">
        <v>150</v>
      </c>
      <c r="E313" s="4"/>
      <c r="F313" s="7"/>
      <c r="G313" s="5"/>
      <c r="H313" s="4" t="s">
        <v>954</v>
      </c>
      <c r="I313" s="12">
        <v>800</v>
      </c>
      <c r="J313" s="12">
        <v>20</v>
      </c>
      <c r="K313" s="47" t="str">
        <f t="shared" si="9"/>
        <v>Foto 1</v>
      </c>
      <c r="L313" s="47"/>
      <c r="M313" s="47"/>
      <c r="N313" s="47"/>
      <c r="O313" s="48"/>
      <c r="P313" s="48"/>
      <c r="Q313" s="48"/>
      <c r="R313" s="48"/>
      <c r="S313" s="48"/>
    </row>
    <row r="314" spans="1:19" s="6" customFormat="1" ht="45" x14ac:dyDescent="0.25">
      <c r="A314" s="8" t="s">
        <v>955</v>
      </c>
      <c r="B314" s="9" t="s">
        <v>95</v>
      </c>
      <c r="C314" s="5" t="s">
        <v>956</v>
      </c>
      <c r="D314" s="4" t="s">
        <v>957</v>
      </c>
      <c r="E314" s="4"/>
      <c r="F314" s="7"/>
      <c r="G314" s="5"/>
      <c r="H314" s="4" t="s">
        <v>958</v>
      </c>
      <c r="I314" s="12">
        <v>400</v>
      </c>
      <c r="J314" s="12">
        <v>45</v>
      </c>
      <c r="K314" s="47" t="str">
        <f>HYPERLINK(CONCATENATE("http://www.unionmachinery.com/E-mail/liquidations/20210215-mexico/272-1.jpg"),"Foto 1")</f>
        <v>Foto 1</v>
      </c>
      <c r="L314" s="46"/>
      <c r="M314" s="46"/>
      <c r="N314" s="46"/>
      <c r="O314" s="49"/>
      <c r="P314" s="49"/>
      <c r="Q314" s="49"/>
      <c r="R314" s="49"/>
      <c r="S314" s="49"/>
    </row>
    <row r="315" spans="1:19" s="6" customFormat="1" ht="45" x14ac:dyDescent="0.25">
      <c r="A315" s="8" t="s">
        <v>959</v>
      </c>
      <c r="B315" s="9" t="s">
        <v>144</v>
      </c>
      <c r="C315" s="5" t="s">
        <v>960</v>
      </c>
      <c r="D315" s="4" t="s">
        <v>957</v>
      </c>
      <c r="E315" s="4"/>
      <c r="F315" s="7"/>
      <c r="G315" s="5"/>
      <c r="H315" s="4"/>
      <c r="I315" s="12">
        <v>300</v>
      </c>
      <c r="J315" s="12">
        <v>10</v>
      </c>
      <c r="K315" s="47" t="str">
        <f>HYPERLINK(CONCATENATE("http://www.unionmachinery.com/E-mail/liquidations/20210215-mexico/272-2.jpg"),"Foto 1")</f>
        <v>Foto 1</v>
      </c>
      <c r="L315" s="46"/>
      <c r="M315" s="46"/>
      <c r="N315" s="46"/>
      <c r="O315" s="49"/>
      <c r="P315" s="49"/>
      <c r="Q315" s="49"/>
      <c r="R315" s="49"/>
      <c r="S315" s="49"/>
    </row>
    <row r="316" spans="1:19" s="6" customFormat="1" ht="45" x14ac:dyDescent="0.25">
      <c r="A316" s="8">
        <v>273</v>
      </c>
      <c r="B316" s="9" t="s">
        <v>144</v>
      </c>
      <c r="C316" s="5" t="s">
        <v>961</v>
      </c>
      <c r="D316" s="4" t="s">
        <v>962</v>
      </c>
      <c r="E316" s="4">
        <v>2</v>
      </c>
      <c r="F316" s="7"/>
      <c r="G316" s="5"/>
      <c r="H316" s="4" t="s">
        <v>963</v>
      </c>
      <c r="I316" s="12">
        <v>20</v>
      </c>
      <c r="J316" s="12">
        <v>10</v>
      </c>
      <c r="K316" s="48" t="str">
        <f>HYPERLINK(CONCATENATE("http://www.unionmachinery.com/E-mail/liquidations/20210215-mexico/",TEXT(A316,"000"),"-1.jpg"),"Foto 1")</f>
        <v>Foto 1</v>
      </c>
      <c r="L316" s="48" t="str">
        <f>HYPERLINK(CONCATENATE("http://www.unionmachinery.com/E-mail/liquidations/20210215-mexico/",TEXT(A316,"000"),"-2.jpg"),"Foto 2")</f>
        <v>Foto 2</v>
      </c>
      <c r="M316" s="47"/>
      <c r="N316" s="47"/>
      <c r="O316" s="48"/>
      <c r="P316" s="48"/>
      <c r="Q316" s="48"/>
      <c r="R316" s="48"/>
      <c r="S316" s="48"/>
    </row>
    <row r="317" spans="1:19" s="6" customFormat="1" ht="105" x14ac:dyDescent="0.25">
      <c r="A317" s="8">
        <v>274</v>
      </c>
      <c r="B317" s="9" t="s">
        <v>892</v>
      </c>
      <c r="C317" s="5" t="s">
        <v>964</v>
      </c>
      <c r="D317" s="4" t="s">
        <v>965</v>
      </c>
      <c r="E317" s="4"/>
      <c r="F317" s="7"/>
      <c r="G317" s="5"/>
      <c r="H317" s="4" t="s">
        <v>966</v>
      </c>
      <c r="I317" s="12">
        <v>100</v>
      </c>
      <c r="J317" s="12">
        <v>30</v>
      </c>
      <c r="K317" s="47" t="str">
        <f t="shared" ref="K317:K375" si="10">HYPERLINK(CONCATENATE("http://www.unionmachinery.com/E-mail/liquidations/20210215-mexico/",TEXT(A317,"000"),".jpg"),"Foto 1")</f>
        <v>Foto 1</v>
      </c>
      <c r="L317" s="48" t="str">
        <f>HYPERLINK(CONCATENATE("http://www.unionmachinery.com/E-mail/liquidations/20210215-mexico/",TEXT(A317,"000"),"-1.jpg"),"Foto 2")</f>
        <v>Foto 2</v>
      </c>
      <c r="M317" s="47"/>
      <c r="N317" s="47"/>
      <c r="O317" s="48"/>
      <c r="P317" s="48"/>
      <c r="Q317" s="48"/>
      <c r="R317" s="48"/>
      <c r="S317" s="48"/>
    </row>
    <row r="318" spans="1:19" s="6" customFormat="1" ht="30" x14ac:dyDescent="0.25">
      <c r="A318" s="8">
        <v>275</v>
      </c>
      <c r="B318" s="9" t="s">
        <v>892</v>
      </c>
      <c r="C318" s="5" t="s">
        <v>967</v>
      </c>
      <c r="D318" s="4" t="s">
        <v>968</v>
      </c>
      <c r="E318" s="4">
        <v>1</v>
      </c>
      <c r="F318" s="7"/>
      <c r="G318" s="5"/>
      <c r="H318" s="4" t="s">
        <v>969</v>
      </c>
      <c r="I318" s="12">
        <v>100</v>
      </c>
      <c r="J318" s="12">
        <v>10</v>
      </c>
      <c r="K318" s="47" t="str">
        <f t="shared" si="10"/>
        <v>Foto 1</v>
      </c>
      <c r="L318" s="47"/>
      <c r="M318" s="47"/>
      <c r="N318" s="47"/>
      <c r="O318" s="48"/>
      <c r="P318" s="48"/>
      <c r="Q318" s="48"/>
      <c r="R318" s="48"/>
      <c r="S318" s="48"/>
    </row>
    <row r="319" spans="1:19" s="6" customFormat="1" ht="30" x14ac:dyDescent="0.25">
      <c r="A319" s="8">
        <v>276</v>
      </c>
      <c r="B319" s="9" t="s">
        <v>892</v>
      </c>
      <c r="C319" s="5" t="s">
        <v>970</v>
      </c>
      <c r="D319" s="4" t="s">
        <v>971</v>
      </c>
      <c r="E319" s="4"/>
      <c r="F319" s="7"/>
      <c r="G319" s="5"/>
      <c r="H319" s="4" t="s">
        <v>972</v>
      </c>
      <c r="I319" s="12">
        <v>50</v>
      </c>
      <c r="J319" s="12">
        <v>10</v>
      </c>
      <c r="K319" s="47" t="str">
        <f t="shared" si="10"/>
        <v>Foto 1</v>
      </c>
      <c r="L319" s="47"/>
      <c r="M319" s="47"/>
      <c r="N319" s="47"/>
      <c r="O319" s="48"/>
      <c r="P319" s="48"/>
      <c r="Q319" s="48"/>
      <c r="R319" s="48"/>
      <c r="S319" s="48"/>
    </row>
    <row r="320" spans="1:19" s="6" customFormat="1" ht="105" x14ac:dyDescent="0.25">
      <c r="A320" s="8">
        <v>277</v>
      </c>
      <c r="B320" s="9" t="s">
        <v>144</v>
      </c>
      <c r="C320" s="5" t="s">
        <v>1190</v>
      </c>
      <c r="D320" s="4" t="s">
        <v>921</v>
      </c>
      <c r="E320" s="4">
        <v>5</v>
      </c>
      <c r="F320" s="7"/>
      <c r="G320" s="5"/>
      <c r="H320" s="4"/>
      <c r="I320" s="12">
        <v>400</v>
      </c>
      <c r="J320" s="12">
        <v>30</v>
      </c>
      <c r="K320" s="47" t="str">
        <f t="shared" si="10"/>
        <v>Foto 1</v>
      </c>
      <c r="L320" s="47"/>
      <c r="M320" s="47"/>
      <c r="N320" s="47"/>
      <c r="O320" s="48"/>
      <c r="P320" s="48"/>
      <c r="Q320" s="48"/>
      <c r="R320" s="48"/>
      <c r="S320" s="48"/>
    </row>
    <row r="321" spans="1:19" s="6" customFormat="1" ht="45" x14ac:dyDescent="0.25">
      <c r="A321" s="8">
        <v>278</v>
      </c>
      <c r="B321" s="9" t="s">
        <v>144</v>
      </c>
      <c r="C321" s="5" t="s">
        <v>1191</v>
      </c>
      <c r="D321" s="4" t="s">
        <v>921</v>
      </c>
      <c r="E321" s="4">
        <v>6</v>
      </c>
      <c r="F321" s="7"/>
      <c r="G321" s="5"/>
      <c r="H321" s="4" t="s">
        <v>973</v>
      </c>
      <c r="I321" s="12">
        <v>1000</v>
      </c>
      <c r="J321" s="12">
        <v>35</v>
      </c>
      <c r="K321" s="48" t="str">
        <f>HYPERLINK(CONCATENATE("http://www.unionmachinery.com/E-mail/liquidations/20210215-mexico/",TEXT(A321,"000"),"-1.jpg"),"Foto 1")</f>
        <v>Foto 1</v>
      </c>
      <c r="L321" s="48" t="str">
        <f>HYPERLINK(CONCATENATE("http://www.unionmachinery.com/E-mail/liquidations/20210215-mexico/",TEXT(A321,"000"),"-2.jpg"),"Foto 2")</f>
        <v>Foto 2</v>
      </c>
      <c r="M321" s="47"/>
      <c r="N321" s="47"/>
      <c r="O321" s="48"/>
      <c r="P321" s="48"/>
      <c r="Q321" s="48"/>
      <c r="R321" s="48"/>
      <c r="S321" s="48"/>
    </row>
    <row r="322" spans="1:19" s="6" customFormat="1" ht="150" x14ac:dyDescent="0.25">
      <c r="A322" s="8">
        <v>279</v>
      </c>
      <c r="B322" s="9" t="s">
        <v>144</v>
      </c>
      <c r="C322" s="5" t="s">
        <v>1317</v>
      </c>
      <c r="D322" s="4"/>
      <c r="E322" s="4">
        <v>9</v>
      </c>
      <c r="F322" s="7"/>
      <c r="G322" s="5"/>
      <c r="H322" s="4"/>
      <c r="I322" s="12">
        <v>400</v>
      </c>
      <c r="J322" s="12">
        <v>12</v>
      </c>
      <c r="K322" s="47" t="str">
        <f t="shared" si="10"/>
        <v>Foto 1</v>
      </c>
      <c r="L322" s="47"/>
      <c r="M322" s="47"/>
      <c r="N322" s="47"/>
      <c r="O322" s="48"/>
      <c r="P322" s="48"/>
      <c r="Q322" s="48"/>
      <c r="R322" s="48"/>
      <c r="S322" s="48"/>
    </row>
    <row r="323" spans="1:19" s="6" customFormat="1" ht="45" x14ac:dyDescent="0.25">
      <c r="A323" s="8">
        <v>280</v>
      </c>
      <c r="B323" s="9" t="s">
        <v>144</v>
      </c>
      <c r="C323" s="5" t="s">
        <v>974</v>
      </c>
      <c r="D323" s="4" t="s">
        <v>975</v>
      </c>
      <c r="E323" s="4">
        <v>5</v>
      </c>
      <c r="F323" s="7"/>
      <c r="G323" s="5"/>
      <c r="H323" s="4" t="s">
        <v>976</v>
      </c>
      <c r="I323" s="12">
        <v>150</v>
      </c>
      <c r="J323" s="12">
        <v>12</v>
      </c>
      <c r="K323" s="47" t="str">
        <f t="shared" si="10"/>
        <v>Foto 1</v>
      </c>
      <c r="L323" s="47"/>
      <c r="M323" s="47"/>
      <c r="N323" s="47"/>
      <c r="O323" s="48"/>
      <c r="P323" s="48"/>
      <c r="Q323" s="48"/>
      <c r="R323" s="48"/>
      <c r="S323" s="48"/>
    </row>
    <row r="324" spans="1:19" s="6" customFormat="1" x14ac:dyDescent="0.25">
      <c r="A324" s="8">
        <v>281</v>
      </c>
      <c r="B324" s="9" t="s">
        <v>144</v>
      </c>
      <c r="C324" s="5" t="s">
        <v>977</v>
      </c>
      <c r="D324" s="4" t="s">
        <v>978</v>
      </c>
      <c r="E324" s="4">
        <v>10</v>
      </c>
      <c r="F324" s="7"/>
      <c r="G324" s="5"/>
      <c r="H324" s="4"/>
      <c r="I324" s="12">
        <v>100</v>
      </c>
      <c r="J324" s="12">
        <v>12</v>
      </c>
      <c r="K324" s="47" t="str">
        <f t="shared" si="10"/>
        <v>Foto 1</v>
      </c>
      <c r="L324" s="47"/>
      <c r="M324" s="47"/>
      <c r="N324" s="47"/>
      <c r="O324" s="48"/>
      <c r="P324" s="48"/>
      <c r="Q324" s="48"/>
      <c r="R324" s="48"/>
      <c r="S324" s="48"/>
    </row>
    <row r="325" spans="1:19" s="6" customFormat="1" ht="45" x14ac:dyDescent="0.25">
      <c r="A325" s="8">
        <v>282</v>
      </c>
      <c r="B325" s="9" t="s">
        <v>979</v>
      </c>
      <c r="C325" s="5" t="s">
        <v>980</v>
      </c>
      <c r="D325" s="4" t="s">
        <v>807</v>
      </c>
      <c r="E325" s="4">
        <v>7</v>
      </c>
      <c r="F325" s="7"/>
      <c r="G325" s="5"/>
      <c r="H325" s="4"/>
      <c r="I325" s="12">
        <v>140</v>
      </c>
      <c r="J325" s="12">
        <v>15</v>
      </c>
      <c r="K325" s="47" t="str">
        <f t="shared" si="10"/>
        <v>Foto 1</v>
      </c>
      <c r="L325" s="47"/>
      <c r="M325" s="47"/>
      <c r="N325" s="47"/>
      <c r="O325" s="48"/>
      <c r="P325" s="48"/>
      <c r="Q325" s="48"/>
      <c r="R325" s="48"/>
      <c r="S325" s="48"/>
    </row>
    <row r="326" spans="1:19" s="6" customFormat="1" x14ac:dyDescent="0.25">
      <c r="A326" s="8">
        <v>283</v>
      </c>
      <c r="B326" s="9" t="s">
        <v>189</v>
      </c>
      <c r="C326" s="5" t="s">
        <v>1163</v>
      </c>
      <c r="D326" s="4"/>
      <c r="E326" s="4">
        <v>10194</v>
      </c>
      <c r="F326" s="7"/>
      <c r="G326" s="5"/>
      <c r="H326" s="4" t="s">
        <v>981</v>
      </c>
      <c r="I326" s="12">
        <v>200</v>
      </c>
      <c r="J326" s="12">
        <v>15</v>
      </c>
      <c r="K326" s="47" t="str">
        <f t="shared" si="10"/>
        <v>Foto 1</v>
      </c>
      <c r="L326" s="47"/>
      <c r="M326" s="47"/>
      <c r="N326" s="47"/>
      <c r="O326" s="48"/>
      <c r="P326" s="48"/>
      <c r="Q326" s="48"/>
      <c r="R326" s="48"/>
      <c r="S326" s="48"/>
    </row>
    <row r="327" spans="1:19" s="6" customFormat="1" ht="30" x14ac:dyDescent="0.25">
      <c r="A327" s="8">
        <v>284</v>
      </c>
      <c r="B327" s="9" t="s">
        <v>189</v>
      </c>
      <c r="C327" s="5" t="s">
        <v>982</v>
      </c>
      <c r="D327" s="4" t="s">
        <v>957</v>
      </c>
      <c r="E327" s="4"/>
      <c r="F327" s="7"/>
      <c r="G327" s="5"/>
      <c r="H327" s="4" t="s">
        <v>983</v>
      </c>
      <c r="I327" s="12">
        <v>350</v>
      </c>
      <c r="J327" s="12">
        <v>20</v>
      </c>
      <c r="K327" s="47" t="str">
        <f t="shared" si="10"/>
        <v>Foto 1</v>
      </c>
      <c r="L327" s="47"/>
      <c r="M327" s="47"/>
      <c r="N327" s="47"/>
      <c r="O327" s="48"/>
      <c r="P327" s="48"/>
      <c r="Q327" s="48"/>
      <c r="R327" s="48"/>
      <c r="S327" s="48"/>
    </row>
    <row r="328" spans="1:19" s="6" customFormat="1" ht="30" x14ac:dyDescent="0.25">
      <c r="A328" s="8">
        <v>285</v>
      </c>
      <c r="B328" s="9" t="s">
        <v>189</v>
      </c>
      <c r="C328" s="5" t="s">
        <v>984</v>
      </c>
      <c r="D328" s="4" t="s">
        <v>957</v>
      </c>
      <c r="E328" s="4"/>
      <c r="F328" s="7"/>
      <c r="G328" s="5"/>
      <c r="H328" s="4" t="s">
        <v>985</v>
      </c>
      <c r="I328" s="12">
        <v>250</v>
      </c>
      <c r="J328" s="12">
        <v>10</v>
      </c>
      <c r="K328" s="47" t="str">
        <f t="shared" si="10"/>
        <v>Foto 1</v>
      </c>
      <c r="L328" s="47"/>
      <c r="M328" s="47"/>
      <c r="N328" s="47"/>
      <c r="O328" s="48"/>
      <c r="P328" s="48"/>
      <c r="Q328" s="48"/>
      <c r="R328" s="48"/>
      <c r="S328" s="48"/>
    </row>
    <row r="329" spans="1:19" s="6" customFormat="1" ht="30" x14ac:dyDescent="0.25">
      <c r="A329" s="8">
        <v>286</v>
      </c>
      <c r="B329" s="9" t="s">
        <v>189</v>
      </c>
      <c r="C329" s="5" t="s">
        <v>1192</v>
      </c>
      <c r="D329" s="4" t="s">
        <v>921</v>
      </c>
      <c r="E329" s="4">
        <v>2</v>
      </c>
      <c r="F329" s="7"/>
      <c r="G329" s="5"/>
      <c r="H329" s="4" t="s">
        <v>986</v>
      </c>
      <c r="I329" s="12">
        <v>400</v>
      </c>
      <c r="J329" s="12">
        <v>25</v>
      </c>
      <c r="K329" s="48" t="str">
        <f>HYPERLINK(CONCATENATE("http://www.unionmachinery.com/E-mail/liquidations/20210215-mexico/",TEXT(A329,"000"),"-1.jpg"),"Foto 1")</f>
        <v>Foto 1</v>
      </c>
      <c r="L329" s="48" t="str">
        <f>HYPERLINK(CONCATENATE("http://www.unionmachinery.com/E-mail/liquidations/20210215-mexico/",TEXT(A329,"000"),"-2.jpg"),"Foto 2")</f>
        <v>Foto 2</v>
      </c>
      <c r="M329" s="47"/>
      <c r="N329" s="47"/>
      <c r="O329" s="48"/>
      <c r="P329" s="48"/>
      <c r="Q329" s="48"/>
      <c r="R329" s="48"/>
      <c r="S329" s="48"/>
    </row>
    <row r="330" spans="1:19" s="6" customFormat="1" ht="45" x14ac:dyDescent="0.25">
      <c r="A330" s="8">
        <v>287</v>
      </c>
      <c r="B330" s="9" t="s">
        <v>987</v>
      </c>
      <c r="C330" s="5" t="s">
        <v>1193</v>
      </c>
      <c r="D330" s="4" t="s">
        <v>150</v>
      </c>
      <c r="E330" s="4">
        <v>3</v>
      </c>
      <c r="F330" s="7"/>
      <c r="G330" s="5"/>
      <c r="H330" s="4"/>
      <c r="I330" s="12">
        <v>650</v>
      </c>
      <c r="J330" s="12">
        <v>75</v>
      </c>
      <c r="K330" s="48" t="str">
        <f>HYPERLINK(CONCATENATE("http://www.unionmachinery.com/E-mail/liquidations/20210215-mexico/",TEXT(A330,"000"),"-1.jpg"),"Foto 1")</f>
        <v>Foto 1</v>
      </c>
      <c r="L330" s="48" t="str">
        <f>HYPERLINK(CONCATENATE("http://www.unionmachinery.com/E-mail/liquidations/20210215-mexico/",TEXT(A330,"000"),"-2.jpg"),"Foto 2")</f>
        <v>Foto 2</v>
      </c>
      <c r="M330" s="47"/>
      <c r="N330" s="47"/>
      <c r="O330" s="48"/>
      <c r="P330" s="48"/>
      <c r="Q330" s="48"/>
      <c r="R330" s="48"/>
      <c r="S330" s="48"/>
    </row>
    <row r="331" spans="1:19" s="6" customFormat="1" x14ac:dyDescent="0.25">
      <c r="A331" s="8">
        <v>288</v>
      </c>
      <c r="B331" s="9" t="s">
        <v>1</v>
      </c>
      <c r="C331" s="5" t="s">
        <v>1318</v>
      </c>
      <c r="D331" s="4" t="s">
        <v>863</v>
      </c>
      <c r="E331" s="4">
        <v>5</v>
      </c>
      <c r="F331" s="7"/>
      <c r="G331" s="5"/>
      <c r="H331" s="4" t="s">
        <v>988</v>
      </c>
      <c r="I331" s="12">
        <v>160</v>
      </c>
      <c r="J331" s="12">
        <v>5</v>
      </c>
      <c r="K331" s="47" t="str">
        <f t="shared" si="10"/>
        <v>Foto 1</v>
      </c>
      <c r="L331" s="47"/>
      <c r="M331" s="47"/>
      <c r="N331" s="47"/>
      <c r="O331" s="48"/>
      <c r="P331" s="48"/>
      <c r="Q331" s="48"/>
      <c r="R331" s="48"/>
      <c r="S331" s="48"/>
    </row>
    <row r="332" spans="1:19" s="6" customFormat="1" ht="75" x14ac:dyDescent="0.25">
      <c r="A332" s="8">
        <v>289</v>
      </c>
      <c r="B332" s="9" t="s">
        <v>240</v>
      </c>
      <c r="C332" s="5" t="s">
        <v>989</v>
      </c>
      <c r="D332" s="4"/>
      <c r="E332" s="15"/>
      <c r="F332" s="7"/>
      <c r="G332" s="5" t="s">
        <v>990</v>
      </c>
      <c r="H332" s="4" t="s">
        <v>991</v>
      </c>
      <c r="I332" s="12">
        <v>150</v>
      </c>
      <c r="J332" s="12">
        <v>15</v>
      </c>
      <c r="K332" s="47" t="str">
        <f t="shared" si="10"/>
        <v>Foto 1</v>
      </c>
      <c r="L332" s="47"/>
      <c r="M332" s="47"/>
      <c r="N332" s="47"/>
      <c r="O332" s="48"/>
      <c r="P332" s="48"/>
      <c r="Q332" s="48"/>
      <c r="R332" s="48"/>
      <c r="S332" s="48"/>
    </row>
    <row r="333" spans="1:19" s="6" customFormat="1" ht="165" x14ac:dyDescent="0.25">
      <c r="A333" s="8">
        <v>290</v>
      </c>
      <c r="B333" s="9" t="s">
        <v>240</v>
      </c>
      <c r="C333" s="5" t="s">
        <v>992</v>
      </c>
      <c r="D333" s="4"/>
      <c r="E333" s="15"/>
      <c r="F333" s="7"/>
      <c r="G333" s="5"/>
      <c r="H333" s="4"/>
      <c r="I333" s="12">
        <v>150</v>
      </c>
      <c r="J333" s="12">
        <v>25</v>
      </c>
      <c r="K333" s="47" t="str">
        <f t="shared" si="10"/>
        <v>Foto 1</v>
      </c>
      <c r="L333" s="47"/>
      <c r="M333" s="47"/>
      <c r="N333" s="47"/>
      <c r="O333" s="48"/>
      <c r="P333" s="48"/>
      <c r="Q333" s="48"/>
      <c r="R333" s="48"/>
      <c r="S333" s="48"/>
    </row>
    <row r="334" spans="1:19" s="6" customFormat="1" ht="120" x14ac:dyDescent="0.25">
      <c r="A334" s="8">
        <v>291</v>
      </c>
      <c r="B334" s="9" t="s">
        <v>240</v>
      </c>
      <c r="C334" s="5" t="s">
        <v>993</v>
      </c>
      <c r="D334" s="4"/>
      <c r="E334" s="15"/>
      <c r="F334" s="7"/>
      <c r="G334" s="5"/>
      <c r="H334" s="4"/>
      <c r="I334" s="12">
        <v>150</v>
      </c>
      <c r="J334" s="12">
        <v>25</v>
      </c>
      <c r="K334" s="48" t="str">
        <f>HYPERLINK(CONCATENATE("http://www.unionmachinery.com/E-mail/liquidations/20210215-mexico/",TEXT(A334,"000"),"-1.jpg"),"Foto 1")</f>
        <v>Foto 1</v>
      </c>
      <c r="L334" s="48" t="str">
        <f>HYPERLINK(CONCATENATE("http://www.unionmachinery.com/E-mail/liquidations/20210215-mexico/",TEXT(A334,"000"),"-2.jpg"),"Foto 2")</f>
        <v>Foto 2</v>
      </c>
      <c r="M334" s="47"/>
      <c r="N334" s="47"/>
      <c r="O334" s="48"/>
      <c r="P334" s="48"/>
      <c r="Q334" s="48"/>
      <c r="R334" s="48"/>
      <c r="S334" s="48"/>
    </row>
    <row r="335" spans="1:19" s="6" customFormat="1" ht="120" x14ac:dyDescent="0.25">
      <c r="A335" s="8">
        <v>292</v>
      </c>
      <c r="B335" s="9" t="s">
        <v>240</v>
      </c>
      <c r="C335" s="5" t="s">
        <v>994</v>
      </c>
      <c r="D335" s="4"/>
      <c r="E335" s="15"/>
      <c r="F335" s="4"/>
      <c r="G335" s="5"/>
      <c r="H335" s="4"/>
      <c r="I335" s="12">
        <v>100</v>
      </c>
      <c r="J335" s="12">
        <v>25</v>
      </c>
      <c r="K335" s="48" t="str">
        <f>HYPERLINK(CONCATENATE("http://www.unionmachinery.com/E-mail/liquidations/20210215-mexico/",TEXT(A335,"000"),"-1.jpg"),"Foto 1")</f>
        <v>Foto 1</v>
      </c>
      <c r="L335" s="48" t="str">
        <f>HYPERLINK(CONCATENATE("http://www.unionmachinery.com/E-mail/liquidations/20210215-mexico/",TEXT(A335,"000"),"-2.jpg"),"Foto 2")</f>
        <v>Foto 2</v>
      </c>
      <c r="M335" s="47"/>
      <c r="N335" s="47"/>
      <c r="O335" s="48"/>
      <c r="P335" s="48"/>
      <c r="Q335" s="48"/>
      <c r="R335" s="48"/>
      <c r="S335" s="48"/>
    </row>
    <row r="336" spans="1:19" s="6" customFormat="1" ht="30" x14ac:dyDescent="0.25">
      <c r="A336" s="8">
        <v>293</v>
      </c>
      <c r="B336" s="9" t="s">
        <v>240</v>
      </c>
      <c r="C336" s="5" t="s">
        <v>995</v>
      </c>
      <c r="D336" s="4" t="s">
        <v>996</v>
      </c>
      <c r="E336" s="4">
        <v>336</v>
      </c>
      <c r="F336" s="4"/>
      <c r="G336" s="5" t="s">
        <v>997</v>
      </c>
      <c r="H336" s="7" t="s">
        <v>998</v>
      </c>
      <c r="I336" s="17">
        <v>30</v>
      </c>
      <c r="J336" s="17">
        <v>5</v>
      </c>
      <c r="K336" s="47" t="str">
        <f t="shared" si="10"/>
        <v>Foto 1</v>
      </c>
      <c r="L336" s="47"/>
      <c r="M336" s="47"/>
      <c r="N336" s="47"/>
      <c r="O336" s="48"/>
      <c r="P336" s="48"/>
      <c r="Q336" s="48"/>
      <c r="R336" s="48"/>
      <c r="S336" s="48"/>
    </row>
    <row r="337" spans="1:19" s="6" customFormat="1" ht="30" x14ac:dyDescent="0.25">
      <c r="A337" s="8">
        <v>294</v>
      </c>
      <c r="B337" s="9" t="s">
        <v>240</v>
      </c>
      <c r="C337" s="5" t="s">
        <v>999</v>
      </c>
      <c r="D337" s="4" t="s">
        <v>1000</v>
      </c>
      <c r="E337" s="4" t="s">
        <v>1001</v>
      </c>
      <c r="F337" s="4">
        <v>9803100965</v>
      </c>
      <c r="G337" s="5" t="s">
        <v>1002</v>
      </c>
      <c r="H337" s="4" t="s">
        <v>1003</v>
      </c>
      <c r="I337" s="12">
        <v>50</v>
      </c>
      <c r="J337" s="12">
        <v>10</v>
      </c>
      <c r="K337" s="47" t="str">
        <f t="shared" si="10"/>
        <v>Foto 1</v>
      </c>
      <c r="L337" s="47"/>
      <c r="M337" s="47"/>
      <c r="N337" s="47"/>
      <c r="O337" s="48"/>
      <c r="P337" s="48"/>
      <c r="Q337" s="48"/>
      <c r="R337" s="48"/>
      <c r="S337" s="48"/>
    </row>
    <row r="338" spans="1:19" s="6" customFormat="1" ht="60" x14ac:dyDescent="0.25">
      <c r="A338" s="8">
        <v>296</v>
      </c>
      <c r="B338" s="9" t="s">
        <v>240</v>
      </c>
      <c r="C338" s="5" t="s">
        <v>1004</v>
      </c>
      <c r="D338" s="15"/>
      <c r="E338" s="15"/>
      <c r="F338" s="4"/>
      <c r="G338" s="5"/>
      <c r="H338" s="4"/>
      <c r="I338" s="12">
        <v>35</v>
      </c>
      <c r="J338" s="12">
        <v>10</v>
      </c>
      <c r="K338" s="47" t="str">
        <f t="shared" si="10"/>
        <v>Foto 1</v>
      </c>
      <c r="L338" s="47"/>
      <c r="M338" s="47"/>
      <c r="N338" s="47"/>
      <c r="O338" s="48"/>
      <c r="P338" s="48"/>
      <c r="Q338" s="48"/>
      <c r="R338" s="48"/>
      <c r="S338" s="48"/>
    </row>
    <row r="339" spans="1:19" s="6" customFormat="1" ht="30" x14ac:dyDescent="0.25">
      <c r="A339" s="8">
        <v>297</v>
      </c>
      <c r="B339" s="9" t="s">
        <v>240</v>
      </c>
      <c r="C339" s="5" t="s">
        <v>1005</v>
      </c>
      <c r="D339" s="15"/>
      <c r="E339" s="15"/>
      <c r="F339" s="4"/>
      <c r="G339" s="5"/>
      <c r="H339" s="4" t="s">
        <v>1006</v>
      </c>
      <c r="I339" s="12">
        <v>20</v>
      </c>
      <c r="J339" s="12">
        <v>10</v>
      </c>
      <c r="K339" s="47" t="str">
        <f t="shared" si="10"/>
        <v>Foto 1</v>
      </c>
      <c r="L339" s="47"/>
      <c r="M339" s="47"/>
      <c r="N339" s="47"/>
      <c r="O339" s="48"/>
      <c r="P339" s="48"/>
      <c r="Q339" s="48"/>
      <c r="R339" s="48"/>
      <c r="S339" s="48"/>
    </row>
    <row r="340" spans="1:19" s="6" customFormat="1" ht="30" x14ac:dyDescent="0.25">
      <c r="A340" s="8">
        <v>298</v>
      </c>
      <c r="B340" s="9" t="s">
        <v>240</v>
      </c>
      <c r="C340" s="5" t="s">
        <v>1007</v>
      </c>
      <c r="D340" s="4" t="s">
        <v>1008</v>
      </c>
      <c r="E340" s="15"/>
      <c r="F340" s="4" t="s">
        <v>1009</v>
      </c>
      <c r="G340" s="5" t="s">
        <v>1010</v>
      </c>
      <c r="H340" s="4"/>
      <c r="I340" s="12">
        <v>50</v>
      </c>
      <c r="J340" s="12">
        <v>5</v>
      </c>
      <c r="K340" s="47" t="str">
        <f t="shared" si="10"/>
        <v>Foto 1</v>
      </c>
      <c r="L340" s="47"/>
      <c r="M340" s="47"/>
      <c r="N340" s="47"/>
      <c r="O340" s="48"/>
      <c r="P340" s="48"/>
      <c r="Q340" s="48"/>
      <c r="R340" s="48"/>
      <c r="S340" s="48"/>
    </row>
    <row r="341" spans="1:19" s="6" customFormat="1" ht="30" x14ac:dyDescent="0.25">
      <c r="A341" s="8">
        <v>299</v>
      </c>
      <c r="B341" s="9" t="s">
        <v>189</v>
      </c>
      <c r="C341" s="5" t="s">
        <v>1011</v>
      </c>
      <c r="D341" s="4" t="s">
        <v>1012</v>
      </c>
      <c r="E341" s="4">
        <v>4</v>
      </c>
      <c r="F341" s="4"/>
      <c r="G341" s="5"/>
      <c r="H341" s="4" t="s">
        <v>1013</v>
      </c>
      <c r="I341" s="12">
        <v>300</v>
      </c>
      <c r="J341" s="12">
        <v>25</v>
      </c>
      <c r="K341" s="47" t="str">
        <f t="shared" si="10"/>
        <v>Foto 1</v>
      </c>
      <c r="L341" s="47"/>
      <c r="M341" s="47"/>
      <c r="N341" s="47"/>
      <c r="O341" s="48"/>
      <c r="P341" s="48"/>
      <c r="Q341" s="48"/>
      <c r="R341" s="48"/>
      <c r="S341" s="48"/>
    </row>
    <row r="342" spans="1:19" s="6" customFormat="1" ht="30" x14ac:dyDescent="0.25">
      <c r="A342" s="8">
        <v>300</v>
      </c>
      <c r="B342" s="9" t="s">
        <v>936</v>
      </c>
      <c r="C342" s="5" t="s">
        <v>1014</v>
      </c>
      <c r="D342" s="4" t="s">
        <v>1015</v>
      </c>
      <c r="E342" s="4">
        <v>45</v>
      </c>
      <c r="F342" s="4"/>
      <c r="G342" s="5"/>
      <c r="H342" s="4" t="s">
        <v>1319</v>
      </c>
      <c r="I342" s="12">
        <v>1000</v>
      </c>
      <c r="J342" s="12">
        <v>85</v>
      </c>
      <c r="K342" s="47" t="str">
        <f t="shared" si="10"/>
        <v>Foto 1</v>
      </c>
      <c r="L342" s="48" t="str">
        <f>HYPERLINK(CONCATENATE("http://www.unionmachinery.com/E-mail/liquidations/20210215-mexico/",TEXT(A342,"000"),"-1.jpg"),"Foto 2")</f>
        <v>Foto 2</v>
      </c>
      <c r="M342" s="48" t="str">
        <f>HYPERLINK(CONCATENATE("http://www.unionmachinery.com/E-mail/liquidations/20210215-mexico/",TEXT(A342,"000"),"-2.jpg"),"Foto 3")</f>
        <v>Foto 3</v>
      </c>
      <c r="N342" s="47"/>
      <c r="O342" s="48"/>
      <c r="P342" s="48"/>
      <c r="Q342" s="48"/>
      <c r="R342" s="48"/>
      <c r="S342" s="48"/>
    </row>
    <row r="343" spans="1:19" s="6" customFormat="1" ht="60" x14ac:dyDescent="0.25">
      <c r="A343" s="8">
        <v>301</v>
      </c>
      <c r="B343" s="9" t="s">
        <v>1320</v>
      </c>
      <c r="C343" s="5" t="s">
        <v>1321</v>
      </c>
      <c r="D343" s="4" t="s">
        <v>1016</v>
      </c>
      <c r="E343" s="15"/>
      <c r="F343" s="4"/>
      <c r="G343" s="5"/>
      <c r="H343" s="4" t="s">
        <v>92</v>
      </c>
      <c r="I343" s="12">
        <v>40</v>
      </c>
      <c r="J343" s="12">
        <v>20</v>
      </c>
      <c r="K343" s="48" t="str">
        <f>HYPERLINK(CONCATENATE("http://www.unionmachinery.com/E-mail/liquidations/20210215-mexico/",TEXT(A343,"000"),"-1.jpg"),"Foto 1")</f>
        <v>Foto 1</v>
      </c>
      <c r="L343" s="48" t="str">
        <f>HYPERLINK(CONCATENATE("http://www.unionmachinery.com/E-mail/liquidations/20210215-mexico/",TEXT(A343,"000"),"-2.jpg"),"Foto 2")</f>
        <v>Foto 2</v>
      </c>
      <c r="M343" s="48" t="str">
        <f>HYPERLINK(CONCATENATE("http://www.unionmachinery.com/E-mail/liquidations/20210215-mexico/",TEXT(A343,"000"),"-3.jpg"),"Foto 3")</f>
        <v>Foto 3</v>
      </c>
      <c r="N343" s="48" t="str">
        <f>HYPERLINK(CONCATENATE("http://www.unionmachinery.com/E-mail/liquidations/20210215-mexico/",TEXT(A343,"000"),"-4.jpg"),"Foto 4")</f>
        <v>Foto 4</v>
      </c>
      <c r="O343" s="48" t="str">
        <f>HYPERLINK(CONCATENATE("http://www.unionmachinery.com/E-mail/liquidations/20210215-mexico/",TEXT(A343,"000"),"-5.jpg"),"Foto 5")</f>
        <v>Foto 5</v>
      </c>
      <c r="P343" s="48"/>
      <c r="Q343" s="48"/>
      <c r="R343" s="48"/>
      <c r="S343" s="48"/>
    </row>
    <row r="344" spans="1:19" s="6" customFormat="1" x14ac:dyDescent="0.25">
      <c r="A344" s="8">
        <v>302</v>
      </c>
      <c r="B344" s="24" t="s">
        <v>1156</v>
      </c>
      <c r="C344" s="5" t="s">
        <v>1325</v>
      </c>
      <c r="D344" s="4"/>
      <c r="E344" s="15"/>
      <c r="F344" s="4"/>
      <c r="G344" s="5"/>
      <c r="H344" s="4" t="s">
        <v>1017</v>
      </c>
      <c r="I344" s="12">
        <v>200</v>
      </c>
      <c r="J344" s="12">
        <v>15</v>
      </c>
      <c r="K344" s="47" t="str">
        <f t="shared" si="10"/>
        <v>Foto 1</v>
      </c>
      <c r="L344" s="47"/>
      <c r="M344" s="47"/>
      <c r="N344" s="47"/>
      <c r="O344" s="48"/>
      <c r="P344" s="48"/>
      <c r="Q344" s="48"/>
      <c r="R344" s="48"/>
      <c r="S344" s="48"/>
    </row>
    <row r="345" spans="1:19" s="6" customFormat="1" ht="45" x14ac:dyDescent="0.25">
      <c r="A345" s="8">
        <v>303</v>
      </c>
      <c r="B345" s="9" t="s">
        <v>1322</v>
      </c>
      <c r="C345" s="5" t="s">
        <v>1323</v>
      </c>
      <c r="D345" s="4" t="s">
        <v>1018</v>
      </c>
      <c r="E345" s="15"/>
      <c r="F345" s="4"/>
      <c r="G345" s="5"/>
      <c r="H345" s="4" t="s">
        <v>1324</v>
      </c>
      <c r="I345" s="12">
        <f>68*3</f>
        <v>204</v>
      </c>
      <c r="J345" s="12">
        <v>45</v>
      </c>
      <c r="K345" s="47" t="str">
        <f t="shared" si="10"/>
        <v>Foto 1</v>
      </c>
      <c r="L345" s="48" t="str">
        <f>HYPERLINK(CONCATENATE("http://www.unionmachinery.com/E-mail/liquidations/20210215-mexico/",TEXT(A345,"000"),"-1.jpg"),"Foto 2")</f>
        <v>Foto 2</v>
      </c>
      <c r="M345" s="48" t="str">
        <f>HYPERLINK(CONCATENATE("http://www.unionmachinery.com/E-mail/liquidations/20210215-mexico/",TEXT(A345,"000"),"-2.jpg"),"Foto 3")</f>
        <v>Foto 3</v>
      </c>
      <c r="N345" s="47"/>
      <c r="O345" s="48"/>
      <c r="P345" s="48"/>
      <c r="Q345" s="48"/>
      <c r="R345" s="48"/>
      <c r="S345" s="48"/>
    </row>
    <row r="346" spans="1:19" s="6" customFormat="1" ht="60" x14ac:dyDescent="0.25">
      <c r="A346" s="8">
        <v>304</v>
      </c>
      <c r="B346" s="9" t="s">
        <v>95</v>
      </c>
      <c r="C346" s="5" t="s">
        <v>1019</v>
      </c>
      <c r="D346" s="4" t="s">
        <v>1215</v>
      </c>
      <c r="E346" s="15"/>
      <c r="F346" s="4"/>
      <c r="G346" s="5"/>
      <c r="H346" s="4" t="s">
        <v>1020</v>
      </c>
      <c r="I346" s="12">
        <v>850</v>
      </c>
      <c r="J346" s="12">
        <v>25</v>
      </c>
      <c r="K346" s="47" t="str">
        <f t="shared" si="10"/>
        <v>Foto 1</v>
      </c>
      <c r="L346" s="48" t="str">
        <f>HYPERLINK(CONCATENATE("http://www.unionmachinery.com/E-mail/liquidations/20210215-mexico/",TEXT(A346,"000"),"-1.jpg"),"Foto 2")</f>
        <v>Foto 2</v>
      </c>
      <c r="M346" s="48" t="str">
        <f>HYPERLINK(CONCATENATE("http://www.unionmachinery.com/E-mail/liquidations/20210215-mexico/",TEXT(A346,"000"),"-2.jpg"),"Foto 3")</f>
        <v>Foto 3</v>
      </c>
      <c r="N346" s="47"/>
      <c r="O346" s="48"/>
      <c r="P346" s="48"/>
      <c r="Q346" s="48"/>
      <c r="R346" s="48"/>
      <c r="S346" s="48"/>
    </row>
    <row r="347" spans="1:19" s="6" customFormat="1" ht="30" x14ac:dyDescent="0.25">
      <c r="A347" s="8">
        <v>305</v>
      </c>
      <c r="B347" s="9" t="s">
        <v>727</v>
      </c>
      <c r="C347" s="5" t="s">
        <v>1021</v>
      </c>
      <c r="D347" s="4"/>
      <c r="E347" s="15"/>
      <c r="F347" s="4"/>
      <c r="G347" s="5"/>
      <c r="H347" s="4" t="s">
        <v>1022</v>
      </c>
      <c r="I347" s="12">
        <v>150</v>
      </c>
      <c r="J347" s="12">
        <v>25</v>
      </c>
      <c r="K347" s="47" t="str">
        <f t="shared" si="10"/>
        <v>Foto 1</v>
      </c>
      <c r="L347" s="47"/>
      <c r="M347" s="47"/>
      <c r="N347" s="47"/>
      <c r="O347" s="48"/>
      <c r="P347" s="48"/>
      <c r="Q347" s="48"/>
      <c r="R347" s="48"/>
      <c r="S347" s="48"/>
    </row>
    <row r="348" spans="1:19" s="6" customFormat="1" ht="240" x14ac:dyDescent="0.25">
      <c r="A348" s="8">
        <v>306</v>
      </c>
      <c r="B348" s="9" t="s">
        <v>1023</v>
      </c>
      <c r="C348" s="5" t="s">
        <v>1169</v>
      </c>
      <c r="D348" s="4" t="s">
        <v>1024</v>
      </c>
      <c r="E348" s="15"/>
      <c r="F348" s="4"/>
      <c r="G348" s="5"/>
      <c r="H348" s="4"/>
      <c r="I348" s="12">
        <v>600</v>
      </c>
      <c r="J348" s="12">
        <v>110</v>
      </c>
      <c r="K348" s="48" t="str">
        <f>HYPERLINK(CONCATENATE("http://www.unionmachinery.com/E-mail/liquidations/20210215-mexico/",TEXT(A348,"000"),"-1.jpg"),"Foto 1")</f>
        <v>Foto 1</v>
      </c>
      <c r="L348" s="48" t="str">
        <f>HYPERLINK(CONCATENATE("http://www.unionmachinery.com/E-mail/liquidations/20210215-mexico/",TEXT(A348,"000"),"-2.jpg"),"Foto 2")</f>
        <v>Foto 2</v>
      </c>
      <c r="M348" s="48" t="str">
        <f>HYPERLINK(CONCATENATE("http://www.unionmachinery.com/E-mail/liquidations/20210215-mexico/",TEXT(A348,"000"),"-3.jpg"),"Foto 3")</f>
        <v>Foto 3</v>
      </c>
      <c r="N348" s="48" t="str">
        <f>HYPERLINK(CONCATENATE("http://www.unionmachinery.com/E-mail/liquidations/20210215-mexico/",TEXT(A348,"000"),"-4.jpg"),"Foto 4")</f>
        <v>Foto 4</v>
      </c>
      <c r="O348" s="48" t="str">
        <f>HYPERLINK(CONCATENATE("http://www.unionmachinery.com/E-mail/liquidations/20210215-mexico/",TEXT(A348,"000"),"-5.jpg"),"Foto 5")</f>
        <v>Foto 5</v>
      </c>
      <c r="P348" s="48" t="str">
        <f>HYPERLINK(CONCATENATE("http://www.unionmachinery.com/E-mail/liquidations/20210215-mexico/",TEXT(A348,"000"),"-7.jpg"),"Foto 6")</f>
        <v>Foto 6</v>
      </c>
      <c r="Q348" s="48" t="str">
        <f>HYPERLINK(CONCATENATE("http://www.unionmachinery.com/E-mail/liquidations/20210215-mexico/",TEXT(A348,"000"),"-8.jpg"),"Foto 7")</f>
        <v>Foto 7</v>
      </c>
      <c r="R348" s="48" t="str">
        <f>HYPERLINK(CONCATENATE("http://www.unionmachinery.com/E-mail/liquidations/20210215-mexico/",TEXT(A348,"000"),"-9.jpg"),"Foto 8")</f>
        <v>Foto 8</v>
      </c>
      <c r="S348" s="48" t="str">
        <f>HYPERLINK(CONCATENATE("http://www.unionmachinery.com/E-mail/liquidations/20210215-mexico/",TEXT(A348,"000"),"-10.jpg"),"Foto 9")</f>
        <v>Foto 9</v>
      </c>
    </row>
    <row r="349" spans="1:19" s="6" customFormat="1" ht="90" x14ac:dyDescent="0.25">
      <c r="A349" s="8">
        <v>307</v>
      </c>
      <c r="B349" s="9" t="s">
        <v>1025</v>
      </c>
      <c r="C349" s="5" t="s">
        <v>1271</v>
      </c>
      <c r="D349" s="4"/>
      <c r="E349" s="15"/>
      <c r="F349" s="4"/>
      <c r="G349" s="5"/>
      <c r="H349" s="4"/>
      <c r="I349" s="12">
        <v>100</v>
      </c>
      <c r="J349" s="12">
        <v>25</v>
      </c>
      <c r="K349" s="48" t="str">
        <f>HYPERLINK(CONCATENATE("http://www.unionmachinery.com/E-mail/liquidations/20210215-mexico/",TEXT(A349,"000"),"-1.jpg"),"Foto 1")</f>
        <v>Foto 1</v>
      </c>
      <c r="L349" s="48" t="str">
        <f>HYPERLINK(CONCATENATE("http://www.unionmachinery.com/E-mail/liquidations/20210215-mexico/",TEXT(A349,"000"),"-2.jpg"),"Foto 2")</f>
        <v>Foto 2</v>
      </c>
      <c r="M349" s="48" t="str">
        <f>HYPERLINK(CONCATENATE("http://www.unionmachinery.com/E-mail/liquidations/20210215-mexico/",TEXT(A349,"000"),"-3.jpg"),"Foto 3")</f>
        <v>Foto 3</v>
      </c>
      <c r="N349" s="47"/>
      <c r="O349" s="48"/>
      <c r="P349" s="48"/>
      <c r="Q349" s="48"/>
      <c r="R349" s="48"/>
      <c r="S349" s="48"/>
    </row>
    <row r="350" spans="1:19" s="6" customFormat="1" ht="90" x14ac:dyDescent="0.25">
      <c r="A350" s="8">
        <v>308</v>
      </c>
      <c r="B350" s="9" t="s">
        <v>705</v>
      </c>
      <c r="C350" s="5" t="s">
        <v>1170</v>
      </c>
      <c r="D350" s="4" t="s">
        <v>1026</v>
      </c>
      <c r="E350" s="15"/>
      <c r="F350" s="4"/>
      <c r="G350" s="5"/>
      <c r="H350" s="4"/>
      <c r="I350" s="12">
        <v>300</v>
      </c>
      <c r="J350" s="12">
        <v>90</v>
      </c>
      <c r="K350" s="47" t="str">
        <f t="shared" si="10"/>
        <v>Foto 1</v>
      </c>
      <c r="L350" s="47"/>
      <c r="M350" s="47"/>
      <c r="N350" s="47"/>
      <c r="O350" s="48"/>
      <c r="P350" s="48"/>
      <c r="Q350" s="48"/>
      <c r="R350" s="48"/>
      <c r="S350" s="48"/>
    </row>
    <row r="351" spans="1:19" s="6" customFormat="1" ht="150" x14ac:dyDescent="0.25">
      <c r="A351" s="8">
        <v>309</v>
      </c>
      <c r="B351" s="9" t="s">
        <v>705</v>
      </c>
      <c r="C351" s="5" t="s">
        <v>1171</v>
      </c>
      <c r="D351" s="4" t="s">
        <v>1026</v>
      </c>
      <c r="E351" s="15"/>
      <c r="F351" s="4"/>
      <c r="G351" s="5"/>
      <c r="H351" s="4"/>
      <c r="I351" s="12">
        <v>600</v>
      </c>
      <c r="J351" s="12">
        <v>110</v>
      </c>
      <c r="K351" s="47" t="str">
        <f t="shared" si="10"/>
        <v>Foto 1</v>
      </c>
      <c r="L351" s="47"/>
      <c r="M351" s="47"/>
      <c r="N351" s="47"/>
      <c r="O351" s="48"/>
      <c r="P351" s="48"/>
      <c r="Q351" s="48"/>
      <c r="R351" s="48"/>
      <c r="S351" s="48"/>
    </row>
    <row r="352" spans="1:19" s="6" customFormat="1" ht="90" x14ac:dyDescent="0.25">
      <c r="A352" s="8">
        <v>310</v>
      </c>
      <c r="B352" s="9" t="s">
        <v>739</v>
      </c>
      <c r="C352" s="5" t="s">
        <v>1027</v>
      </c>
      <c r="D352" s="4"/>
      <c r="E352" s="4"/>
      <c r="F352" s="4"/>
      <c r="G352" s="5"/>
      <c r="H352" s="4" t="s">
        <v>1028</v>
      </c>
      <c r="I352" s="12">
        <v>350</v>
      </c>
      <c r="J352" s="12">
        <v>20</v>
      </c>
      <c r="K352" s="48" t="str">
        <f>HYPERLINK(CONCATENATE("http://www.unionmachinery.com/E-mail/liquidations/20210215-mexico/",TEXT(A352,"000"),"-1.jpg"),"Foto 1")</f>
        <v>Foto 1</v>
      </c>
      <c r="L352" s="48" t="str">
        <f>HYPERLINK(CONCATENATE("http://www.unionmachinery.com/E-mail/liquidations/20210215-mexico/",TEXT(A352,"000"),"-2.jpg"),"Foto 2")</f>
        <v>Foto 2</v>
      </c>
      <c r="M352" s="48" t="str">
        <f>HYPERLINK(CONCATENATE("http://www.unionmachinery.com/E-mail/liquidations/20210215-mexico/",TEXT(A352,"000"),"-3.jpg"),"Foto 3")</f>
        <v>Foto 3</v>
      </c>
      <c r="N352" s="48" t="str">
        <f>HYPERLINK(CONCATENATE("http://www.unionmachinery.com/E-mail/liquidations/20210215-mexico/",TEXT(A352,"000"),"-4.jpg"),"Foto 4")</f>
        <v>Foto 4</v>
      </c>
      <c r="O352" s="48"/>
      <c r="P352" s="48"/>
      <c r="Q352" s="48"/>
      <c r="R352" s="48"/>
      <c r="S352" s="48"/>
    </row>
    <row r="353" spans="1:19" s="6" customFormat="1" ht="30" x14ac:dyDescent="0.25">
      <c r="A353" s="8">
        <v>311</v>
      </c>
      <c r="B353" s="9" t="s">
        <v>739</v>
      </c>
      <c r="C353" s="5" t="s">
        <v>1029</v>
      </c>
      <c r="D353" s="4" t="s">
        <v>1030</v>
      </c>
      <c r="E353" s="4"/>
      <c r="F353" s="4"/>
      <c r="G353" s="5" t="s">
        <v>40</v>
      </c>
      <c r="H353" s="4" t="s">
        <v>1031</v>
      </c>
      <c r="I353" s="12">
        <v>450</v>
      </c>
      <c r="J353" s="12">
        <v>10</v>
      </c>
      <c r="K353" s="47" t="str">
        <f t="shared" si="10"/>
        <v>Foto 1</v>
      </c>
      <c r="L353" s="47"/>
      <c r="M353" s="47"/>
      <c r="N353" s="47"/>
      <c r="O353" s="48"/>
      <c r="P353" s="48"/>
      <c r="Q353" s="48"/>
      <c r="R353" s="48"/>
      <c r="S353" s="48"/>
    </row>
    <row r="354" spans="1:19" s="6" customFormat="1" ht="60" x14ac:dyDescent="0.25">
      <c r="A354" s="8">
        <v>312</v>
      </c>
      <c r="B354" s="9" t="s">
        <v>892</v>
      </c>
      <c r="C354" s="5" t="s">
        <v>1032</v>
      </c>
      <c r="D354" s="4"/>
      <c r="E354" s="4">
        <v>4</v>
      </c>
      <c r="F354" s="4"/>
      <c r="G354" s="5"/>
      <c r="H354" s="4" t="s">
        <v>1033</v>
      </c>
      <c r="I354" s="12">
        <v>50</v>
      </c>
      <c r="J354" s="12">
        <v>25</v>
      </c>
      <c r="K354" s="48" t="str">
        <f>HYPERLINK(CONCATENATE("http://www.unionmachinery.com/E-mail/liquidations/20210215-mexico/",TEXT(A354,"000"),"-1.jpg"),"Foto 1")</f>
        <v>Foto 1</v>
      </c>
      <c r="L354" s="48" t="str">
        <f>HYPERLINK(CONCATENATE("http://www.unionmachinery.com/E-mail/liquidations/20210215-mexico/",TEXT(A354,"000"),"-2.jpg"),"Foto 2")</f>
        <v>Foto 2</v>
      </c>
      <c r="M354" s="47"/>
      <c r="N354" s="47"/>
      <c r="O354" s="48"/>
      <c r="P354" s="48"/>
      <c r="Q354" s="48"/>
      <c r="R354" s="48"/>
      <c r="S354" s="48"/>
    </row>
    <row r="355" spans="1:19" s="6" customFormat="1" ht="30" x14ac:dyDescent="0.25">
      <c r="A355" s="8">
        <v>313</v>
      </c>
      <c r="B355" s="9" t="s">
        <v>1161</v>
      </c>
      <c r="C355" s="5" t="s">
        <v>1034</v>
      </c>
      <c r="D355" s="4" t="s">
        <v>1035</v>
      </c>
      <c r="E355" s="4">
        <v>5</v>
      </c>
      <c r="F355" s="4"/>
      <c r="G355" s="5" t="s">
        <v>1036</v>
      </c>
      <c r="H355" s="4"/>
      <c r="I355" s="12">
        <v>150</v>
      </c>
      <c r="J355" s="12">
        <v>15</v>
      </c>
      <c r="K355" s="48" t="str">
        <f>HYPERLINK(CONCATENATE("http://www.unionmachinery.com/E-mail/liquidations/20210215-mexico/",TEXT(A355,"000"),"-1.jpg"),"Foto 1")</f>
        <v>Foto 1</v>
      </c>
      <c r="L355" s="48" t="str">
        <f>HYPERLINK(CONCATENATE("http://www.unionmachinery.com/E-mail/liquidations/20210215-mexico/",TEXT(A355,"000"),"-2.jpg"),"Foto 2")</f>
        <v>Foto 2</v>
      </c>
      <c r="M355" s="48" t="str">
        <f>HYPERLINK(CONCATENATE("http://www.unionmachinery.com/E-mail/liquidations/20210215-mexico/",TEXT(A355,"000"),"-3.jpg"),"Foto 3")</f>
        <v>Foto 3</v>
      </c>
      <c r="N355" s="47"/>
      <c r="O355" s="48"/>
      <c r="P355" s="48"/>
      <c r="Q355" s="48"/>
      <c r="R355" s="48"/>
      <c r="S355" s="48"/>
    </row>
    <row r="356" spans="1:19" s="6" customFormat="1" ht="30" x14ac:dyDescent="0.25">
      <c r="A356" s="8">
        <v>314</v>
      </c>
      <c r="B356" s="9" t="s">
        <v>705</v>
      </c>
      <c r="C356" s="5" t="s">
        <v>1037</v>
      </c>
      <c r="D356" s="4"/>
      <c r="E356" s="4"/>
      <c r="F356" s="4"/>
      <c r="G356" s="5"/>
      <c r="H356" s="4"/>
      <c r="I356" s="12">
        <v>75</v>
      </c>
      <c r="J356" s="12">
        <v>30</v>
      </c>
      <c r="K356" s="47" t="str">
        <f t="shared" si="10"/>
        <v>Foto 1</v>
      </c>
      <c r="L356" s="47"/>
      <c r="M356" s="47"/>
      <c r="N356" s="47"/>
      <c r="O356" s="48"/>
      <c r="P356" s="48"/>
      <c r="Q356" s="48"/>
      <c r="R356" s="48"/>
      <c r="S356" s="48"/>
    </row>
    <row r="357" spans="1:19" s="6" customFormat="1" x14ac:dyDescent="0.25">
      <c r="A357" s="8">
        <v>315</v>
      </c>
      <c r="B357" s="9" t="s">
        <v>1157</v>
      </c>
      <c r="C357" s="26" t="s">
        <v>1158</v>
      </c>
      <c r="D357" s="4"/>
      <c r="E357" s="4"/>
      <c r="F357" s="4"/>
      <c r="G357" s="5"/>
      <c r="H357" s="4"/>
      <c r="I357" s="12">
        <v>75</v>
      </c>
      <c r="J357" s="12">
        <v>10</v>
      </c>
      <c r="K357" s="47" t="str">
        <f t="shared" si="10"/>
        <v>Foto 1</v>
      </c>
      <c r="L357" s="47"/>
      <c r="M357" s="47"/>
      <c r="N357" s="47"/>
      <c r="O357" s="48"/>
      <c r="P357" s="48"/>
      <c r="Q357" s="48"/>
      <c r="R357" s="48"/>
      <c r="S357" s="48"/>
    </row>
    <row r="358" spans="1:19" s="6" customFormat="1" ht="60" x14ac:dyDescent="0.25">
      <c r="A358" s="8">
        <v>316</v>
      </c>
      <c r="B358" s="9" t="s">
        <v>1161</v>
      </c>
      <c r="C358" s="5" t="s">
        <v>1159</v>
      </c>
      <c r="D358" s="4"/>
      <c r="E358" s="4"/>
      <c r="F358" s="4"/>
      <c r="G358" s="5"/>
      <c r="H358" s="4"/>
      <c r="I358" s="12">
        <v>100</v>
      </c>
      <c r="J358" s="12">
        <v>20</v>
      </c>
      <c r="K358" s="47" t="str">
        <f t="shared" si="10"/>
        <v>Foto 1</v>
      </c>
      <c r="L358" s="47"/>
      <c r="M358" s="47"/>
      <c r="N358" s="47"/>
      <c r="O358" s="48"/>
      <c r="P358" s="48"/>
      <c r="Q358" s="48"/>
      <c r="R358" s="48"/>
      <c r="S358" s="48"/>
    </row>
    <row r="359" spans="1:19" s="6" customFormat="1" ht="60" x14ac:dyDescent="0.25">
      <c r="A359" s="8">
        <v>317</v>
      </c>
      <c r="B359" s="9" t="s">
        <v>1161</v>
      </c>
      <c r="C359" s="5" t="s">
        <v>1038</v>
      </c>
      <c r="D359" s="4"/>
      <c r="E359" s="4"/>
      <c r="F359" s="4"/>
      <c r="G359" s="5"/>
      <c r="H359" s="4"/>
      <c r="I359" s="12">
        <v>150</v>
      </c>
      <c r="J359" s="12">
        <v>10</v>
      </c>
      <c r="K359" s="47" t="str">
        <f t="shared" si="10"/>
        <v>Foto 1</v>
      </c>
      <c r="L359" s="47"/>
      <c r="M359" s="47"/>
      <c r="N359" s="47"/>
      <c r="O359" s="48"/>
      <c r="P359" s="48"/>
      <c r="Q359" s="48"/>
      <c r="R359" s="48"/>
      <c r="S359" s="48"/>
    </row>
    <row r="360" spans="1:19" s="6" customFormat="1" ht="105" x14ac:dyDescent="0.25">
      <c r="A360" s="8">
        <v>318</v>
      </c>
      <c r="B360" s="9" t="s">
        <v>1161</v>
      </c>
      <c r="C360" s="5" t="s">
        <v>1216</v>
      </c>
      <c r="D360" s="4"/>
      <c r="E360" s="4"/>
      <c r="F360" s="4"/>
      <c r="G360" s="5"/>
      <c r="H360" s="4"/>
      <c r="I360" s="12">
        <v>100</v>
      </c>
      <c r="J360" s="12">
        <v>10</v>
      </c>
      <c r="K360" s="47" t="str">
        <f t="shared" si="10"/>
        <v>Foto 1</v>
      </c>
      <c r="L360" s="47"/>
      <c r="M360" s="47"/>
      <c r="N360" s="47"/>
      <c r="O360" s="48"/>
      <c r="P360" s="48"/>
      <c r="Q360" s="48"/>
      <c r="R360" s="48"/>
      <c r="S360" s="48"/>
    </row>
    <row r="361" spans="1:19" s="6" customFormat="1" x14ac:dyDescent="0.25">
      <c r="A361" s="8">
        <v>319</v>
      </c>
      <c r="B361" s="9" t="s">
        <v>629</v>
      </c>
      <c r="C361" s="5" t="s">
        <v>881</v>
      </c>
      <c r="D361" s="4"/>
      <c r="E361" s="4"/>
      <c r="F361" s="4"/>
      <c r="G361" s="5"/>
      <c r="H361" s="4" t="s">
        <v>1039</v>
      </c>
      <c r="I361" s="12">
        <v>360</v>
      </c>
      <c r="J361" s="12">
        <v>10</v>
      </c>
      <c r="K361" s="47" t="str">
        <f t="shared" si="10"/>
        <v>Foto 1</v>
      </c>
      <c r="L361" s="47"/>
      <c r="M361" s="47"/>
      <c r="N361" s="47"/>
      <c r="O361" s="48"/>
      <c r="P361" s="48"/>
      <c r="Q361" s="48"/>
      <c r="R361" s="48"/>
      <c r="S361" s="48"/>
    </row>
    <row r="362" spans="1:19" s="6" customFormat="1" x14ac:dyDescent="0.25">
      <c r="A362" s="8">
        <v>320</v>
      </c>
      <c r="B362" s="9" t="s">
        <v>629</v>
      </c>
      <c r="C362" s="5" t="s">
        <v>1040</v>
      </c>
      <c r="D362" s="4"/>
      <c r="E362" s="4"/>
      <c r="F362" s="4"/>
      <c r="G362" s="5"/>
      <c r="H362" s="4"/>
      <c r="I362" s="12">
        <v>25</v>
      </c>
      <c r="J362" s="12">
        <v>10</v>
      </c>
      <c r="K362" s="47" t="str">
        <f t="shared" si="10"/>
        <v>Foto 1</v>
      </c>
      <c r="L362" s="47"/>
      <c r="M362" s="47"/>
      <c r="N362" s="47"/>
      <c r="O362" s="48"/>
      <c r="P362" s="48"/>
      <c r="Q362" s="48"/>
      <c r="R362" s="48"/>
      <c r="S362" s="48"/>
    </row>
    <row r="363" spans="1:19" s="6" customFormat="1" ht="45" x14ac:dyDescent="0.25">
      <c r="A363" s="8">
        <v>321</v>
      </c>
      <c r="B363" s="9" t="s">
        <v>1041</v>
      </c>
      <c r="C363" s="5" t="s">
        <v>1042</v>
      </c>
      <c r="D363" s="4"/>
      <c r="E363" s="4"/>
      <c r="F363" s="4"/>
      <c r="G363" s="5"/>
      <c r="H363" s="4"/>
      <c r="I363" s="12">
        <v>35</v>
      </c>
      <c r="J363" s="12">
        <v>40</v>
      </c>
      <c r="K363" s="47" t="str">
        <f t="shared" si="10"/>
        <v>Foto 1</v>
      </c>
      <c r="L363" s="47"/>
      <c r="M363" s="47"/>
      <c r="N363" s="47"/>
      <c r="O363" s="48"/>
      <c r="P363" s="48"/>
      <c r="Q363" s="48"/>
      <c r="R363" s="48"/>
      <c r="S363" s="48"/>
    </row>
    <row r="364" spans="1:19" s="6" customFormat="1" ht="45" x14ac:dyDescent="0.25">
      <c r="A364" s="8">
        <v>322</v>
      </c>
      <c r="B364" s="9" t="s">
        <v>1041</v>
      </c>
      <c r="C364" s="5" t="s">
        <v>1043</v>
      </c>
      <c r="D364" s="4"/>
      <c r="E364" s="4"/>
      <c r="F364" s="4"/>
      <c r="G364" s="5"/>
      <c r="H364" s="4" t="s">
        <v>1044</v>
      </c>
      <c r="I364" s="12">
        <v>150</v>
      </c>
      <c r="J364" s="12">
        <v>25</v>
      </c>
      <c r="K364" s="47" t="str">
        <f t="shared" si="10"/>
        <v>Foto 1</v>
      </c>
      <c r="L364" s="47"/>
      <c r="M364" s="47"/>
      <c r="N364" s="47"/>
      <c r="O364" s="48"/>
      <c r="P364" s="48"/>
      <c r="Q364" s="48"/>
      <c r="R364" s="48"/>
      <c r="S364" s="48"/>
    </row>
    <row r="365" spans="1:19" s="6" customFormat="1" ht="60" x14ac:dyDescent="0.25">
      <c r="A365" s="8">
        <v>323</v>
      </c>
      <c r="B365" s="9" t="s">
        <v>1326</v>
      </c>
      <c r="C365" s="5" t="s">
        <v>1327</v>
      </c>
      <c r="D365" s="4"/>
      <c r="E365" s="4"/>
      <c r="F365" s="4"/>
      <c r="G365" s="5"/>
      <c r="H365" s="4"/>
      <c r="I365" s="12">
        <v>10</v>
      </c>
      <c r="J365" s="12">
        <v>30</v>
      </c>
      <c r="K365" s="48" t="str">
        <f>HYPERLINK(CONCATENATE("http://www.unionmachinery.com/E-mail/liquidations/20210215-mexico/",TEXT(A365,"000"),"-1.jpg"),"Foto 1")</f>
        <v>Foto 1</v>
      </c>
      <c r="L365" s="48" t="str">
        <f>HYPERLINK(CONCATENATE("http://www.unionmachinery.com/E-mail/liquidations/20210215-mexico/",TEXT(A365,"000"),"-2.jpg"),"Foto 2")</f>
        <v>Foto 2</v>
      </c>
      <c r="M365" s="48" t="str">
        <f>HYPERLINK(CONCATENATE("http://www.unionmachinery.com/E-mail/liquidations/20210215-mexico/",TEXT(A365,"000"),"-3.jpg"),"Foto 3")</f>
        <v>Foto 3</v>
      </c>
      <c r="N365" s="47"/>
      <c r="O365" s="48"/>
      <c r="P365" s="48"/>
      <c r="Q365" s="48"/>
      <c r="R365" s="48"/>
      <c r="S365" s="48"/>
    </row>
    <row r="366" spans="1:19" s="6" customFormat="1" ht="195" x14ac:dyDescent="0.25">
      <c r="A366" s="8">
        <v>324</v>
      </c>
      <c r="B366" s="9" t="s">
        <v>1041</v>
      </c>
      <c r="C366" s="5" t="s">
        <v>1045</v>
      </c>
      <c r="D366" s="4"/>
      <c r="E366" s="4"/>
      <c r="F366" s="4"/>
      <c r="G366" s="5"/>
      <c r="H366" s="4"/>
      <c r="I366" s="12">
        <v>1500</v>
      </c>
      <c r="J366" s="12">
        <v>270</v>
      </c>
      <c r="K366" s="48" t="str">
        <f>HYPERLINK(CONCATENATE("http://www.unionmachinery.com/E-mail/liquidations/20210215-mexico/",TEXT(A366,"000"),"-1.jpg"),"Foto 1")</f>
        <v>Foto 1</v>
      </c>
      <c r="L366" s="48" t="str">
        <f>HYPERLINK(CONCATENATE("http://www.unionmachinery.com/E-mail/liquidations/20210215-mexico/",TEXT(A366,"000"),"-2.jpg"),"Foto 2")</f>
        <v>Foto 2</v>
      </c>
      <c r="M366" s="48" t="str">
        <f>HYPERLINK(CONCATENATE("http://www.unionmachinery.com/E-mail/liquidations/20210215-mexico/",TEXT(A366,"000"),"-3.jpg"),"Foto 3")</f>
        <v>Foto 3</v>
      </c>
      <c r="N366" s="47"/>
      <c r="O366" s="48"/>
      <c r="P366" s="48"/>
      <c r="Q366" s="48"/>
      <c r="R366" s="48"/>
      <c r="S366" s="48"/>
    </row>
    <row r="367" spans="1:19" s="6" customFormat="1" ht="90" x14ac:dyDescent="0.25">
      <c r="A367" s="8">
        <v>325</v>
      </c>
      <c r="B367" s="9" t="s">
        <v>1041</v>
      </c>
      <c r="C367" s="5" t="s">
        <v>1046</v>
      </c>
      <c r="D367" s="4"/>
      <c r="E367" s="4"/>
      <c r="F367" s="4"/>
      <c r="G367" s="5"/>
      <c r="H367" s="4"/>
      <c r="I367" s="12">
        <v>150</v>
      </c>
      <c r="J367" s="12">
        <v>35</v>
      </c>
      <c r="K367" s="48" t="str">
        <f>HYPERLINK(CONCATENATE("http://www.unionmachinery.com/E-mail/liquidations/20210215-mexico/",TEXT(A367,"000"),"-1.jpg"),"Foto 1")</f>
        <v>Foto 1</v>
      </c>
      <c r="L367" s="48" t="str">
        <f>HYPERLINK(CONCATENATE("http://www.unionmachinery.com/E-mail/liquidations/20210215-mexico/",TEXT(A367,"000"),"-2.jpg"),"Foto 2")</f>
        <v>Foto 2</v>
      </c>
      <c r="M367" s="47"/>
      <c r="N367" s="47"/>
      <c r="O367" s="48"/>
      <c r="P367" s="48"/>
      <c r="Q367" s="48"/>
      <c r="R367" s="48"/>
      <c r="S367" s="48"/>
    </row>
    <row r="368" spans="1:19" s="6" customFormat="1" ht="45" x14ac:dyDescent="0.25">
      <c r="A368" s="8">
        <v>326</v>
      </c>
      <c r="B368" s="9" t="s">
        <v>1041</v>
      </c>
      <c r="C368" s="5" t="s">
        <v>1047</v>
      </c>
      <c r="D368" s="4"/>
      <c r="E368" s="4"/>
      <c r="F368" s="4"/>
      <c r="G368" s="5"/>
      <c r="H368" s="4"/>
      <c r="I368" s="12">
        <v>100</v>
      </c>
      <c r="J368" s="12">
        <v>20</v>
      </c>
      <c r="K368" s="47" t="str">
        <f t="shared" si="10"/>
        <v>Foto 1</v>
      </c>
      <c r="L368" s="47"/>
      <c r="M368" s="47"/>
      <c r="N368" s="47"/>
      <c r="O368" s="48"/>
      <c r="P368" s="48"/>
      <c r="Q368" s="48"/>
      <c r="R368" s="48"/>
      <c r="S368" s="48"/>
    </row>
    <row r="369" spans="1:19" s="6" customFormat="1" ht="60" x14ac:dyDescent="0.25">
      <c r="A369" s="8">
        <v>327</v>
      </c>
      <c r="B369" s="9" t="s">
        <v>1041</v>
      </c>
      <c r="C369" s="5" t="s">
        <v>1048</v>
      </c>
      <c r="D369" s="4"/>
      <c r="E369" s="4"/>
      <c r="F369" s="4"/>
      <c r="G369" s="5"/>
      <c r="H369" s="4"/>
      <c r="I369" s="12">
        <v>90</v>
      </c>
      <c r="J369" s="12">
        <v>40</v>
      </c>
      <c r="K369" s="48" t="str">
        <f>HYPERLINK(CONCATENATE("http://www.unionmachinery.com/E-mail/liquidations/20210215-mexico/",TEXT(A369,"000"),"-1.jpg"),"Foto 1")</f>
        <v>Foto 1</v>
      </c>
      <c r="L369" s="48" t="str">
        <f>HYPERLINK(CONCATENATE("http://www.unionmachinery.com/E-mail/liquidations/20210215-mexico/",TEXT(A369,"000"),"-2.jpg"),"Foto 2")</f>
        <v>Foto 2</v>
      </c>
      <c r="M369" s="47"/>
      <c r="N369" s="47"/>
      <c r="O369" s="48"/>
      <c r="P369" s="48"/>
      <c r="Q369" s="48"/>
      <c r="R369" s="48"/>
      <c r="S369" s="48"/>
    </row>
    <row r="370" spans="1:19" s="6" customFormat="1" ht="60" x14ac:dyDescent="0.25">
      <c r="A370" s="8">
        <v>328</v>
      </c>
      <c r="B370" s="9" t="s">
        <v>1041</v>
      </c>
      <c r="C370" s="5" t="s">
        <v>1355</v>
      </c>
      <c r="D370" s="4"/>
      <c r="E370" s="4"/>
      <c r="F370" s="4"/>
      <c r="G370" s="5"/>
      <c r="H370" s="4"/>
      <c r="I370" s="12">
        <v>600</v>
      </c>
      <c r="J370" s="12">
        <v>45</v>
      </c>
      <c r="K370" s="47" t="str">
        <f t="shared" si="10"/>
        <v>Foto 1</v>
      </c>
      <c r="L370" s="48" t="str">
        <f>HYPERLINK(CONCATENATE("http://www.unionmachinery.com/E-mail/liquidations/20210215-mexico/",TEXT(A370,"000"),"-1.jpg"),"Foto 2")</f>
        <v>Foto 2</v>
      </c>
      <c r="M370" s="47"/>
      <c r="N370" s="47"/>
      <c r="O370" s="48"/>
      <c r="P370" s="48"/>
      <c r="Q370" s="48"/>
      <c r="R370" s="48"/>
      <c r="S370" s="48"/>
    </row>
    <row r="371" spans="1:19" s="6" customFormat="1" ht="45" x14ac:dyDescent="0.25">
      <c r="A371" s="8">
        <v>329</v>
      </c>
      <c r="B371" s="9" t="s">
        <v>1041</v>
      </c>
      <c r="C371" s="5" t="s">
        <v>1049</v>
      </c>
      <c r="D371" s="4"/>
      <c r="E371" s="4"/>
      <c r="F371" s="4"/>
      <c r="G371" s="5"/>
      <c r="H371" s="4"/>
      <c r="I371" s="12">
        <v>40</v>
      </c>
      <c r="J371" s="12">
        <v>5</v>
      </c>
      <c r="K371" s="47" t="str">
        <f t="shared" si="10"/>
        <v>Foto 1</v>
      </c>
      <c r="L371" s="47"/>
      <c r="M371" s="47"/>
      <c r="N371" s="47"/>
      <c r="O371" s="48"/>
      <c r="P371" s="48"/>
      <c r="Q371" s="48"/>
      <c r="R371" s="48"/>
      <c r="S371" s="48"/>
    </row>
    <row r="372" spans="1:19" s="6" customFormat="1" ht="60" x14ac:dyDescent="0.25">
      <c r="A372" s="8">
        <v>330</v>
      </c>
      <c r="B372" s="9" t="s">
        <v>705</v>
      </c>
      <c r="C372" s="5" t="s">
        <v>1050</v>
      </c>
      <c r="D372" s="4"/>
      <c r="E372" s="4"/>
      <c r="F372" s="4"/>
      <c r="G372" s="5"/>
      <c r="H372" s="4"/>
      <c r="I372" s="12">
        <v>15</v>
      </c>
      <c r="J372" s="12">
        <v>5</v>
      </c>
      <c r="K372" s="47" t="str">
        <f t="shared" si="10"/>
        <v>Foto 1</v>
      </c>
      <c r="L372" s="47"/>
      <c r="M372" s="47"/>
      <c r="N372" s="47"/>
      <c r="O372" s="48"/>
      <c r="P372" s="48"/>
      <c r="Q372" s="48"/>
      <c r="R372" s="48"/>
      <c r="S372" s="48"/>
    </row>
    <row r="373" spans="1:19" s="6" customFormat="1" ht="30" x14ac:dyDescent="0.25">
      <c r="A373" s="8">
        <v>331</v>
      </c>
      <c r="B373" s="9" t="s">
        <v>1051</v>
      </c>
      <c r="C373" s="5" t="s">
        <v>1052</v>
      </c>
      <c r="D373" s="4"/>
      <c r="E373" s="4"/>
      <c r="F373" s="4"/>
      <c r="G373" s="5" t="s">
        <v>1053</v>
      </c>
      <c r="H373" s="4" t="s">
        <v>1054</v>
      </c>
      <c r="I373" s="12">
        <v>15</v>
      </c>
      <c r="J373" s="12">
        <v>10</v>
      </c>
      <c r="K373" s="47" t="str">
        <f t="shared" si="10"/>
        <v>Foto 1</v>
      </c>
      <c r="L373" s="47"/>
      <c r="M373" s="47"/>
      <c r="N373" s="47"/>
      <c r="O373" s="48"/>
      <c r="P373" s="48"/>
      <c r="Q373" s="48"/>
      <c r="R373" s="48"/>
      <c r="S373" s="48"/>
    </row>
    <row r="374" spans="1:19" s="6" customFormat="1" ht="120" x14ac:dyDescent="0.25">
      <c r="A374" s="8">
        <v>332</v>
      </c>
      <c r="B374" s="9" t="s">
        <v>705</v>
      </c>
      <c r="C374" s="9" t="s">
        <v>1272</v>
      </c>
      <c r="D374" s="4" t="s">
        <v>1055</v>
      </c>
      <c r="E374" s="15" t="s">
        <v>1056</v>
      </c>
      <c r="F374" s="4" t="s">
        <v>1057</v>
      </c>
      <c r="G374" s="5" t="s">
        <v>1058</v>
      </c>
      <c r="H374" s="4" t="s">
        <v>1059</v>
      </c>
      <c r="I374" s="12">
        <v>50</v>
      </c>
      <c r="J374" s="12">
        <v>10</v>
      </c>
      <c r="K374" s="47" t="str">
        <f t="shared" si="10"/>
        <v>Foto 1</v>
      </c>
      <c r="L374" s="47"/>
      <c r="M374" s="47"/>
      <c r="N374" s="47"/>
      <c r="O374" s="48"/>
      <c r="P374" s="48"/>
      <c r="Q374" s="48"/>
      <c r="R374" s="48"/>
      <c r="S374" s="48"/>
    </row>
    <row r="375" spans="1:19" s="6" customFormat="1" ht="30" x14ac:dyDescent="0.25">
      <c r="A375" s="8">
        <v>333</v>
      </c>
      <c r="B375" s="9" t="s">
        <v>115</v>
      </c>
      <c r="C375" s="5" t="s">
        <v>218</v>
      </c>
      <c r="D375" s="4" t="s">
        <v>116</v>
      </c>
      <c r="E375" s="4">
        <v>445715</v>
      </c>
      <c r="F375" s="7"/>
      <c r="G375" s="5"/>
      <c r="H375" s="4" t="s">
        <v>219</v>
      </c>
      <c r="I375" s="12">
        <v>50</v>
      </c>
      <c r="J375" s="12">
        <v>5</v>
      </c>
      <c r="K375" s="47" t="str">
        <f t="shared" si="10"/>
        <v>Foto 1</v>
      </c>
      <c r="L375" s="47"/>
      <c r="M375" s="47"/>
      <c r="N375" s="47"/>
      <c r="O375" s="48"/>
      <c r="P375" s="48"/>
      <c r="Q375" s="48"/>
      <c r="R375" s="48"/>
      <c r="S375" s="48"/>
    </row>
    <row r="376" spans="1:19" s="34" customFormat="1" ht="45" x14ac:dyDescent="0.25">
      <c r="A376" s="27">
        <v>334</v>
      </c>
      <c r="B376" s="28" t="s">
        <v>1356</v>
      </c>
      <c r="C376" s="43" t="s">
        <v>1276</v>
      </c>
      <c r="D376" s="30" t="s">
        <v>1277</v>
      </c>
      <c r="E376" s="30"/>
      <c r="F376" s="30"/>
      <c r="G376" s="31"/>
      <c r="H376" s="32"/>
      <c r="I376" s="33">
        <v>500</v>
      </c>
      <c r="J376" s="12">
        <v>20</v>
      </c>
      <c r="K376" s="48" t="str">
        <f t="shared" ref="K376:K383" si="11">HYPERLINK(CONCATENATE("http://www.unionmachinery.com/E-mail/liquidations/20210215-mexico/",TEXT(A376,"000"),"-1.jpg"),"Foto 1")</f>
        <v>Foto 1</v>
      </c>
      <c r="L376" s="47"/>
      <c r="M376" s="47"/>
      <c r="N376" s="47"/>
      <c r="O376" s="48"/>
      <c r="P376" s="48"/>
      <c r="Q376" s="48"/>
      <c r="R376" s="48"/>
      <c r="S376" s="48"/>
    </row>
    <row r="377" spans="1:19" s="34" customFormat="1" ht="45" x14ac:dyDescent="0.25">
      <c r="A377" s="27">
        <v>335</v>
      </c>
      <c r="B377" s="28" t="s">
        <v>1356</v>
      </c>
      <c r="C377" s="29" t="s">
        <v>1278</v>
      </c>
      <c r="D377" s="30" t="s">
        <v>1279</v>
      </c>
      <c r="E377" s="30" t="s">
        <v>1280</v>
      </c>
      <c r="F377" s="30"/>
      <c r="G377" s="31"/>
      <c r="H377" s="35"/>
      <c r="I377" s="33">
        <v>125</v>
      </c>
      <c r="J377" s="12">
        <v>10</v>
      </c>
      <c r="K377" s="48" t="str">
        <f t="shared" si="11"/>
        <v>Foto 1</v>
      </c>
      <c r="L377" s="47"/>
      <c r="M377" s="47"/>
      <c r="N377" s="47"/>
      <c r="O377" s="48"/>
      <c r="P377" s="48"/>
      <c r="Q377" s="48"/>
      <c r="R377" s="48"/>
      <c r="S377" s="48"/>
    </row>
    <row r="378" spans="1:19" s="6" customFormat="1" ht="45" x14ac:dyDescent="0.25">
      <c r="A378" s="8">
        <v>336</v>
      </c>
      <c r="B378" s="9" t="s">
        <v>1356</v>
      </c>
      <c r="C378" s="5" t="s">
        <v>1368</v>
      </c>
      <c r="D378" s="4" t="s">
        <v>1369</v>
      </c>
      <c r="E378" s="4" t="s">
        <v>1370</v>
      </c>
      <c r="F378" s="4"/>
      <c r="G378" s="5">
        <v>115</v>
      </c>
      <c r="H378" s="4"/>
      <c r="I378" s="12">
        <v>800</v>
      </c>
      <c r="J378" s="12">
        <v>25</v>
      </c>
      <c r="K378" s="48" t="str">
        <f t="shared" si="11"/>
        <v>Foto 1</v>
      </c>
      <c r="L378" s="47"/>
      <c r="M378" s="47"/>
      <c r="N378" s="47"/>
      <c r="O378" s="48"/>
      <c r="P378" s="48"/>
      <c r="Q378" s="48"/>
      <c r="R378" s="48"/>
      <c r="S378" s="48"/>
    </row>
    <row r="379" spans="1:19" s="34" customFormat="1" ht="45" x14ac:dyDescent="0.25">
      <c r="A379" s="27">
        <v>337</v>
      </c>
      <c r="B379" s="28" t="s">
        <v>1356</v>
      </c>
      <c r="C379" s="36" t="s">
        <v>1281</v>
      </c>
      <c r="D379" s="30" t="s">
        <v>1282</v>
      </c>
      <c r="E379" s="30"/>
      <c r="F379" s="30"/>
      <c r="G379" s="31"/>
      <c r="H379" s="37">
        <v>110110110</v>
      </c>
      <c r="I379" s="12">
        <v>300</v>
      </c>
      <c r="J379" s="12">
        <v>25</v>
      </c>
      <c r="K379" s="48" t="str">
        <f t="shared" si="11"/>
        <v>Foto 1</v>
      </c>
      <c r="L379" s="47"/>
      <c r="M379" s="47"/>
      <c r="N379" s="47"/>
      <c r="O379" s="48"/>
      <c r="P379" s="48"/>
      <c r="Q379" s="48"/>
      <c r="R379" s="48"/>
      <c r="S379" s="48"/>
    </row>
    <row r="380" spans="1:19" s="34" customFormat="1" ht="45" x14ac:dyDescent="0.25">
      <c r="A380" s="27">
        <v>338</v>
      </c>
      <c r="B380" s="28" t="s">
        <v>1356</v>
      </c>
      <c r="C380" s="29" t="s">
        <v>1283</v>
      </c>
      <c r="D380" s="30" t="s">
        <v>1353</v>
      </c>
      <c r="E380" s="30" t="s">
        <v>1284</v>
      </c>
      <c r="F380" s="30"/>
      <c r="G380" s="31"/>
      <c r="H380" s="30"/>
      <c r="I380" s="12">
        <v>700</v>
      </c>
      <c r="J380" s="12">
        <v>10</v>
      </c>
      <c r="K380" s="48" t="str">
        <f t="shared" si="11"/>
        <v>Foto 1</v>
      </c>
      <c r="L380" s="47"/>
      <c r="M380" s="47"/>
      <c r="N380" s="47"/>
      <c r="O380" s="48"/>
      <c r="P380" s="48"/>
      <c r="Q380" s="48"/>
      <c r="R380" s="48"/>
      <c r="S380" s="48"/>
    </row>
    <row r="381" spans="1:19" s="34" customFormat="1" ht="45" x14ac:dyDescent="0.25">
      <c r="A381" s="27">
        <v>339</v>
      </c>
      <c r="B381" s="28" t="s">
        <v>1356</v>
      </c>
      <c r="C381" s="38" t="s">
        <v>1285</v>
      </c>
      <c r="D381" s="30" t="s">
        <v>1286</v>
      </c>
      <c r="E381" s="30" t="s">
        <v>1287</v>
      </c>
      <c r="F381" s="30"/>
      <c r="G381" s="31"/>
      <c r="H381" s="30"/>
      <c r="I381" s="12">
        <v>250</v>
      </c>
      <c r="J381" s="12">
        <v>10</v>
      </c>
      <c r="K381" s="48" t="str">
        <f t="shared" si="11"/>
        <v>Foto 1</v>
      </c>
      <c r="L381" s="47"/>
      <c r="M381" s="47"/>
      <c r="N381" s="47"/>
      <c r="O381" s="48"/>
      <c r="P381" s="48"/>
      <c r="Q381" s="48"/>
      <c r="R381" s="48"/>
      <c r="S381" s="48"/>
    </row>
    <row r="382" spans="1:19" s="34" customFormat="1" ht="45" x14ac:dyDescent="0.25">
      <c r="A382" s="8">
        <v>340</v>
      </c>
      <c r="B382" s="28" t="s">
        <v>1356</v>
      </c>
      <c r="C382" s="38" t="s">
        <v>1338</v>
      </c>
      <c r="D382" s="30" t="s">
        <v>1337</v>
      </c>
      <c r="E382" s="30"/>
      <c r="F382" s="30"/>
      <c r="G382" s="31"/>
      <c r="H382" s="30" t="s">
        <v>1339</v>
      </c>
      <c r="I382" s="12">
        <v>1000</v>
      </c>
      <c r="J382" s="12">
        <v>15</v>
      </c>
      <c r="K382" s="48" t="str">
        <f t="shared" si="11"/>
        <v>Foto 1</v>
      </c>
      <c r="L382" s="47"/>
      <c r="M382" s="47"/>
      <c r="N382" s="47"/>
      <c r="O382" s="48"/>
      <c r="P382" s="48"/>
      <c r="Q382" s="48"/>
      <c r="R382" s="48"/>
      <c r="S382" s="48"/>
    </row>
    <row r="383" spans="1:19" s="34" customFormat="1" ht="45" x14ac:dyDescent="0.25">
      <c r="A383" s="27">
        <v>341</v>
      </c>
      <c r="B383" s="28" t="s">
        <v>1356</v>
      </c>
      <c r="C383" s="29" t="s">
        <v>1373</v>
      </c>
      <c r="D383" s="30" t="s">
        <v>1288</v>
      </c>
      <c r="E383" s="30"/>
      <c r="F383" s="30"/>
      <c r="G383" s="31"/>
      <c r="H383" s="30"/>
      <c r="I383" s="12">
        <v>1700</v>
      </c>
      <c r="J383" s="12">
        <v>65</v>
      </c>
      <c r="K383" s="48" t="str">
        <f t="shared" si="11"/>
        <v>Foto 1</v>
      </c>
      <c r="L383" s="47"/>
      <c r="M383" s="47"/>
      <c r="N383" s="47"/>
      <c r="O383" s="48"/>
      <c r="P383" s="48"/>
      <c r="Q383" s="48"/>
      <c r="R383" s="48"/>
      <c r="S383" s="48"/>
    </row>
    <row r="384" spans="1:19" s="34" customFormat="1" ht="75" x14ac:dyDescent="0.25">
      <c r="A384" s="8">
        <v>342</v>
      </c>
      <c r="B384" s="28" t="s">
        <v>1356</v>
      </c>
      <c r="C384" s="29" t="s">
        <v>1340</v>
      </c>
      <c r="D384" s="30" t="s">
        <v>515</v>
      </c>
      <c r="E384" s="30"/>
      <c r="F384" s="30"/>
      <c r="G384" s="31"/>
      <c r="H384" s="30" t="s">
        <v>1339</v>
      </c>
      <c r="I384" s="12">
        <v>2450</v>
      </c>
      <c r="J384" s="12">
        <v>40</v>
      </c>
      <c r="K384" s="47" t="str">
        <f t="shared" ref="K384:K442" si="12">HYPERLINK(CONCATENATE("http://www.unionmachinery.com/E-mail/liquidations/20210215-mexico/",TEXT(A384,"000"),".jpg"),"Foto 1")</f>
        <v>Foto 1</v>
      </c>
      <c r="L384" s="48" t="str">
        <f>HYPERLINK(CONCATENATE("http://www.unionmachinery.com/E-mail/liquidations/20210215-mexico/",TEXT(A384,"000"),"-1.jpg"),"Foto 2")</f>
        <v>Foto 2</v>
      </c>
      <c r="M384" s="47"/>
      <c r="N384" s="47"/>
      <c r="O384" s="48"/>
      <c r="P384" s="48"/>
      <c r="Q384" s="48"/>
      <c r="R384" s="48"/>
      <c r="S384" s="48"/>
    </row>
    <row r="385" spans="1:19" s="34" customFormat="1" ht="45" x14ac:dyDescent="0.25">
      <c r="A385" s="27">
        <v>343</v>
      </c>
      <c r="B385" s="28" t="s">
        <v>1356</v>
      </c>
      <c r="C385" s="45" t="s">
        <v>1289</v>
      </c>
      <c r="D385" s="30" t="s">
        <v>1290</v>
      </c>
      <c r="E385" s="30" t="s">
        <v>1291</v>
      </c>
      <c r="F385" s="30"/>
      <c r="G385" s="31"/>
      <c r="H385" s="30"/>
      <c r="I385" s="12">
        <v>125</v>
      </c>
      <c r="J385" s="12">
        <v>25</v>
      </c>
      <c r="K385" s="47" t="str">
        <f t="shared" si="12"/>
        <v>Foto 1</v>
      </c>
      <c r="L385" s="47"/>
      <c r="M385" s="47"/>
      <c r="N385" s="47"/>
      <c r="O385" s="48"/>
      <c r="P385" s="48"/>
      <c r="Q385" s="48"/>
      <c r="R385" s="48"/>
      <c r="S385" s="48"/>
    </row>
    <row r="386" spans="1:19" s="34" customFormat="1" ht="45" x14ac:dyDescent="0.25">
      <c r="A386" s="27">
        <v>344</v>
      </c>
      <c r="B386" s="28" t="s">
        <v>1356</v>
      </c>
      <c r="C386" s="44" t="s">
        <v>1292</v>
      </c>
      <c r="D386" s="30" t="s">
        <v>1293</v>
      </c>
      <c r="E386" s="30" t="s">
        <v>1294</v>
      </c>
      <c r="F386" s="30"/>
      <c r="G386" s="31"/>
      <c r="H386" s="30"/>
      <c r="I386" s="12">
        <v>220</v>
      </c>
      <c r="J386" s="12">
        <v>45</v>
      </c>
      <c r="K386" s="48" t="str">
        <f>HYPERLINK(CONCATENATE("http://www.unionmachinery.com/E-mail/liquidations/20210215-mexico/",TEXT(A386,"000"),"-1.jpg"),"Foto 1")</f>
        <v>Foto 1</v>
      </c>
      <c r="L386" s="48" t="str">
        <f>HYPERLINK(CONCATENATE("http://www.unionmachinery.com/E-mail/liquidations/20210215-mexico/",TEXT(A386,"000"),"-2.jpg"),"Foto 2")</f>
        <v>Foto 2</v>
      </c>
      <c r="M386" s="48" t="str">
        <f>HYPERLINK(CONCATENATE("http://www.unionmachinery.com/E-mail/liquidations/20210215-mexico/",TEXT(A386,"000"),"-3.jpg"),"Foto 3")</f>
        <v>Foto 3</v>
      </c>
      <c r="N386" s="47"/>
      <c r="O386" s="48"/>
      <c r="P386" s="48"/>
      <c r="Q386" s="48"/>
      <c r="R386" s="48"/>
      <c r="S386" s="48"/>
    </row>
    <row r="387" spans="1:19" s="6" customFormat="1" ht="60" x14ac:dyDescent="0.25">
      <c r="A387" s="8">
        <v>345</v>
      </c>
      <c r="B387" s="28" t="s">
        <v>1356</v>
      </c>
      <c r="C387" s="5" t="s">
        <v>1341</v>
      </c>
      <c r="D387" s="4" t="s">
        <v>1342</v>
      </c>
      <c r="E387" s="4"/>
      <c r="F387" s="4"/>
      <c r="G387" s="5"/>
      <c r="H387" s="4" t="s">
        <v>1339</v>
      </c>
      <c r="I387" s="12">
        <v>1400</v>
      </c>
      <c r="J387" s="12">
        <v>20</v>
      </c>
      <c r="K387" s="47" t="str">
        <f t="shared" si="12"/>
        <v>Foto 1</v>
      </c>
      <c r="L387" s="48" t="str">
        <f>HYPERLINK(CONCATENATE("http://www.unionmachinery.com/E-mail/liquidations/20210215-mexico/",TEXT(A387,"000"),"-1.jpg"),"Foto 2")</f>
        <v>Foto 2</v>
      </c>
      <c r="M387" s="48" t="str">
        <f>HYPERLINK(CONCATENATE("http://www.unionmachinery.com/E-mail/liquidations/20210215-mexico/",TEXT(A387,"000"),"-2.jpg"),"Foto 3")</f>
        <v>Foto 3</v>
      </c>
      <c r="N387" s="47"/>
      <c r="O387" s="48"/>
      <c r="P387" s="48"/>
      <c r="Q387" s="48"/>
      <c r="R387" s="48"/>
      <c r="S387" s="48"/>
    </row>
    <row r="388" spans="1:19" s="6" customFormat="1" ht="90" x14ac:dyDescent="0.25">
      <c r="A388" s="8">
        <v>346</v>
      </c>
      <c r="B388" s="28" t="s">
        <v>1356</v>
      </c>
      <c r="C388" s="5" t="s">
        <v>1343</v>
      </c>
      <c r="D388" s="4" t="s">
        <v>1344</v>
      </c>
      <c r="E388" s="4"/>
      <c r="F388" s="4"/>
      <c r="G388" s="5"/>
      <c r="H388" s="4" t="s">
        <v>1339</v>
      </c>
      <c r="I388" s="12">
        <v>6000</v>
      </c>
      <c r="J388" s="12">
        <v>25</v>
      </c>
      <c r="K388" s="47" t="str">
        <f t="shared" si="12"/>
        <v>Foto 1</v>
      </c>
      <c r="L388" s="48" t="str">
        <f>HYPERLINK(CONCATENATE("http://www.unionmachinery.com/E-mail/liquidations/20210215-mexico/",TEXT(A388,"000"),"-1.jpg"),"Foto 2")</f>
        <v>Foto 2</v>
      </c>
      <c r="M388" s="47"/>
      <c r="N388" s="47"/>
      <c r="O388" s="48"/>
      <c r="P388" s="48"/>
      <c r="Q388" s="48"/>
      <c r="R388" s="48"/>
      <c r="S388" s="48"/>
    </row>
    <row r="389" spans="1:19" s="6" customFormat="1" ht="30" x14ac:dyDescent="0.25">
      <c r="A389" s="8">
        <v>347</v>
      </c>
      <c r="B389" s="9" t="s">
        <v>678</v>
      </c>
      <c r="C389" s="5" t="s">
        <v>1345</v>
      </c>
      <c r="D389" s="4" t="s">
        <v>1346</v>
      </c>
      <c r="E389" s="4"/>
      <c r="F389" s="4"/>
      <c r="G389" s="5"/>
      <c r="H389" s="4" t="s">
        <v>1339</v>
      </c>
      <c r="I389" s="12">
        <v>750</v>
      </c>
      <c r="J389" s="12">
        <v>20</v>
      </c>
      <c r="K389" s="47" t="str">
        <f t="shared" si="12"/>
        <v>Foto 1</v>
      </c>
      <c r="L389" s="48" t="str">
        <f>HYPERLINK(CONCATENATE("http://www.unionmachinery.com/E-mail/liquidations/20210215-mexico/",TEXT(A389,"000"),"-1.jpg"),"Foto 2")</f>
        <v>Foto 2</v>
      </c>
      <c r="M389" s="47"/>
      <c r="N389" s="47"/>
      <c r="O389" s="48"/>
      <c r="P389" s="48"/>
      <c r="Q389" s="48"/>
      <c r="R389" s="48"/>
      <c r="S389" s="48"/>
    </row>
    <row r="390" spans="1:19" s="6" customFormat="1" ht="45" x14ac:dyDescent="0.25">
      <c r="A390" s="8">
        <v>348</v>
      </c>
      <c r="B390" s="9" t="s">
        <v>189</v>
      </c>
      <c r="C390" s="5" t="s">
        <v>1347</v>
      </c>
      <c r="D390" s="4" t="s">
        <v>1348</v>
      </c>
      <c r="E390" s="4"/>
      <c r="F390" s="4"/>
      <c r="G390" s="5"/>
      <c r="H390" s="4" t="s">
        <v>1339</v>
      </c>
      <c r="I390" s="12">
        <v>1200</v>
      </c>
      <c r="J390" s="12">
        <v>20</v>
      </c>
      <c r="K390" s="47" t="str">
        <f t="shared" si="12"/>
        <v>Foto 1</v>
      </c>
      <c r="L390" s="48" t="str">
        <f>HYPERLINK(CONCATENATE("http://www.unionmachinery.com/E-mail/liquidations/20210215-mexico/",TEXT(A390,"000"),"-1.jpg"),"Foto 2")</f>
        <v>Foto 2</v>
      </c>
      <c r="M390" s="48" t="str">
        <f>HYPERLINK(CONCATENATE("http://www.unionmachinery.com/E-mail/liquidations/20210215-mexico/",TEXT(A390,"000"),"-2.jpg"),"Foto 3")</f>
        <v>Foto 3</v>
      </c>
      <c r="N390" s="47"/>
      <c r="O390" s="48"/>
      <c r="P390" s="48"/>
      <c r="Q390" s="48"/>
      <c r="R390" s="48"/>
      <c r="S390" s="48"/>
    </row>
    <row r="391" spans="1:19" s="6" customFormat="1" ht="45" x14ac:dyDescent="0.25">
      <c r="A391" s="8">
        <v>349</v>
      </c>
      <c r="B391" s="9" t="s">
        <v>678</v>
      </c>
      <c r="C391" s="5" t="s">
        <v>1349</v>
      </c>
      <c r="D391" s="4" t="s">
        <v>1350</v>
      </c>
      <c r="E391" s="4"/>
      <c r="F391" s="4"/>
      <c r="G391" s="5"/>
      <c r="H391" s="4" t="s">
        <v>1339</v>
      </c>
      <c r="I391" s="12">
        <v>1350</v>
      </c>
      <c r="J391" s="12">
        <v>75</v>
      </c>
      <c r="K391" s="47" t="str">
        <f t="shared" si="12"/>
        <v>Foto 1</v>
      </c>
      <c r="L391" s="48" t="str">
        <f>HYPERLINK(CONCATENATE("http://www.unionmachinery.com/E-mail/liquidations/20210215-mexico/",TEXT(A391,"000"),"-1.jpg"),"Foto 2")</f>
        <v>Foto 2</v>
      </c>
      <c r="M391" s="47"/>
      <c r="N391" s="47"/>
      <c r="O391" s="48"/>
      <c r="P391" s="48"/>
      <c r="Q391" s="48"/>
      <c r="R391" s="48"/>
      <c r="S391" s="48"/>
    </row>
    <row r="392" spans="1:19" s="6" customFormat="1" ht="45" x14ac:dyDescent="0.25">
      <c r="A392" s="8">
        <v>350</v>
      </c>
      <c r="B392" s="9" t="s">
        <v>1354</v>
      </c>
      <c r="C392" s="5" t="s">
        <v>1351</v>
      </c>
      <c r="D392" s="4" t="s">
        <v>1352</v>
      </c>
      <c r="E392" s="4"/>
      <c r="F392" s="4"/>
      <c r="G392" s="5"/>
      <c r="H392" s="4" t="s">
        <v>1339</v>
      </c>
      <c r="I392" s="12">
        <v>1200</v>
      </c>
      <c r="J392" s="12">
        <v>150</v>
      </c>
      <c r="K392" s="48"/>
      <c r="L392" s="47"/>
      <c r="M392" s="47"/>
      <c r="N392" s="47"/>
      <c r="O392" s="48"/>
      <c r="P392" s="48"/>
      <c r="Q392" s="48"/>
      <c r="R392" s="48"/>
      <c r="S392" s="48"/>
    </row>
    <row r="393" spans="1:19" s="6" customFormat="1" ht="30" x14ac:dyDescent="0.25">
      <c r="A393" s="8">
        <v>351</v>
      </c>
      <c r="B393" s="9" t="s">
        <v>330</v>
      </c>
      <c r="C393" s="5" t="s">
        <v>1060</v>
      </c>
      <c r="D393" s="4" t="s">
        <v>1061</v>
      </c>
      <c r="E393" s="4" t="s">
        <v>1062</v>
      </c>
      <c r="F393" s="4"/>
      <c r="G393" s="5" t="s">
        <v>1063</v>
      </c>
      <c r="H393" s="4" t="s">
        <v>1064</v>
      </c>
      <c r="I393" s="12">
        <v>1200</v>
      </c>
      <c r="J393" s="12">
        <v>15</v>
      </c>
      <c r="K393" s="47" t="str">
        <f t="shared" si="12"/>
        <v>Foto 1</v>
      </c>
      <c r="L393" s="47"/>
      <c r="M393" s="47"/>
      <c r="N393" s="47"/>
      <c r="O393" s="48"/>
      <c r="P393" s="48"/>
      <c r="Q393" s="48"/>
      <c r="R393" s="48"/>
      <c r="S393" s="48"/>
    </row>
    <row r="394" spans="1:19" s="6" customFormat="1" ht="45" x14ac:dyDescent="0.25">
      <c r="A394" s="8">
        <v>352</v>
      </c>
      <c r="B394" s="9" t="s">
        <v>1065</v>
      </c>
      <c r="C394" s="5" t="s">
        <v>1066</v>
      </c>
      <c r="D394" s="4" t="s">
        <v>129</v>
      </c>
      <c r="E394" s="4"/>
      <c r="F394" s="4"/>
      <c r="G394" s="5"/>
      <c r="H394" s="4"/>
      <c r="I394" s="12">
        <v>200</v>
      </c>
      <c r="J394" s="12">
        <v>45</v>
      </c>
      <c r="K394" s="48" t="str">
        <f>HYPERLINK(CONCATENATE("http://www.unionmachinery.com/E-mail/liquidations/20210215-mexico/",TEXT(A394,"000"),"-1.jpg"),"Foto 1")</f>
        <v>Foto 1</v>
      </c>
      <c r="L394" s="48" t="str">
        <f>HYPERLINK(CONCATENATE("http://www.unionmachinery.com/E-mail/liquidations/20210215-mexico/",TEXT(A394,"000"),"-2.jpg"),"Foto 2")</f>
        <v>Foto 2</v>
      </c>
      <c r="M394" s="47"/>
      <c r="N394" s="47"/>
      <c r="O394" s="48"/>
      <c r="P394" s="48"/>
      <c r="Q394" s="48"/>
      <c r="R394" s="48"/>
      <c r="S394" s="48"/>
    </row>
    <row r="395" spans="1:19" s="6" customFormat="1" ht="30" x14ac:dyDescent="0.25">
      <c r="A395" s="8">
        <v>353</v>
      </c>
      <c r="B395" s="9" t="s">
        <v>1067</v>
      </c>
      <c r="C395" s="5" t="s">
        <v>1068</v>
      </c>
      <c r="D395" s="4"/>
      <c r="E395" s="4">
        <v>10</v>
      </c>
      <c r="F395" s="4"/>
      <c r="G395" s="5"/>
      <c r="H395" s="4"/>
      <c r="I395" s="12">
        <v>200</v>
      </c>
      <c r="J395" s="12">
        <v>10</v>
      </c>
      <c r="K395" s="47" t="str">
        <f t="shared" si="12"/>
        <v>Foto 1</v>
      </c>
      <c r="L395" s="47"/>
      <c r="M395" s="47"/>
      <c r="N395" s="47"/>
      <c r="O395" s="48"/>
      <c r="P395" s="48"/>
      <c r="Q395" s="48"/>
      <c r="R395" s="48"/>
      <c r="S395" s="48"/>
    </row>
    <row r="396" spans="1:19" s="6" customFormat="1" ht="75" x14ac:dyDescent="0.25">
      <c r="A396" s="8">
        <v>354</v>
      </c>
      <c r="B396" s="9" t="s">
        <v>1328</v>
      </c>
      <c r="C396" s="5" t="s">
        <v>1329</v>
      </c>
      <c r="D396" s="4"/>
      <c r="E396" s="4"/>
      <c r="F396" s="4"/>
      <c r="G396" s="5"/>
      <c r="H396" s="4" t="s">
        <v>92</v>
      </c>
      <c r="I396" s="12">
        <v>25</v>
      </c>
      <c r="J396" s="12">
        <v>25</v>
      </c>
      <c r="K396" s="48"/>
      <c r="L396" s="47"/>
      <c r="M396" s="47"/>
      <c r="N396" s="47"/>
      <c r="O396" s="48"/>
      <c r="P396" s="48"/>
      <c r="Q396" s="48"/>
      <c r="R396" s="48"/>
      <c r="S396" s="48"/>
    </row>
    <row r="397" spans="1:19" s="6" customFormat="1" x14ac:dyDescent="0.25">
      <c r="A397" s="8">
        <v>355</v>
      </c>
      <c r="B397" s="9" t="s">
        <v>597</v>
      </c>
      <c r="C397" s="5" t="s">
        <v>1069</v>
      </c>
      <c r="D397" s="4"/>
      <c r="E397" s="4"/>
      <c r="F397" s="4"/>
      <c r="G397" s="5" t="s">
        <v>1070</v>
      </c>
      <c r="H397" s="4" t="s">
        <v>1071</v>
      </c>
      <c r="I397" s="12">
        <v>30</v>
      </c>
      <c r="J397" s="12">
        <v>10</v>
      </c>
      <c r="K397" s="47" t="str">
        <f t="shared" si="12"/>
        <v>Foto 1</v>
      </c>
      <c r="L397" s="47"/>
      <c r="M397" s="47"/>
      <c r="N397" s="47"/>
      <c r="O397" s="48"/>
      <c r="P397" s="48"/>
      <c r="Q397" s="48"/>
      <c r="R397" s="48"/>
      <c r="S397" s="48"/>
    </row>
    <row r="398" spans="1:19" s="6" customFormat="1" ht="180" x14ac:dyDescent="0.25">
      <c r="A398" s="8">
        <v>356</v>
      </c>
      <c r="B398" s="9" t="s">
        <v>1072</v>
      </c>
      <c r="C398" s="5" t="s">
        <v>1330</v>
      </c>
      <c r="D398" s="4"/>
      <c r="E398" s="4"/>
      <c r="F398" s="4"/>
      <c r="G398" s="5"/>
      <c r="H398" s="4"/>
      <c r="I398" s="12">
        <v>300</v>
      </c>
      <c r="J398" s="12">
        <v>75</v>
      </c>
      <c r="K398" s="48" t="str">
        <f>HYPERLINK(CONCATENATE("http://www.unionmachinery.com/E-mail/liquidations/20210215-mexico/",TEXT(A398,"000"),"-1.jpg"),"Foto 1")</f>
        <v>Foto 1</v>
      </c>
      <c r="L398" s="48" t="str">
        <f>HYPERLINK(CONCATENATE("http://www.unionmachinery.com/E-mail/liquidations/20210215-mexico/",TEXT(A398,"000"),"-2.jpg"),"Foto 2")</f>
        <v>Foto 2</v>
      </c>
      <c r="M398" s="48" t="str">
        <f>HYPERLINK(CONCATENATE("http://www.unionmachinery.com/E-mail/liquidations/20210215-mexico/",TEXT(A398,"000"),"-3.jpg"),"Foto 3")</f>
        <v>Foto 3</v>
      </c>
      <c r="N398" s="47"/>
      <c r="O398" s="48"/>
      <c r="P398" s="48"/>
      <c r="Q398" s="48"/>
      <c r="R398" s="48"/>
      <c r="S398" s="48"/>
    </row>
    <row r="399" spans="1:19" s="6" customFormat="1" ht="30" x14ac:dyDescent="0.25">
      <c r="A399" s="8">
        <v>357</v>
      </c>
      <c r="B399" s="9" t="s">
        <v>597</v>
      </c>
      <c r="C399" s="5" t="s">
        <v>1166</v>
      </c>
      <c r="D399" s="4" t="s">
        <v>379</v>
      </c>
      <c r="E399" s="4">
        <v>100</v>
      </c>
      <c r="F399" s="4"/>
      <c r="G399" s="5" t="s">
        <v>1073</v>
      </c>
      <c r="H399" s="4" t="s">
        <v>1074</v>
      </c>
      <c r="I399" s="12">
        <v>50</v>
      </c>
      <c r="J399" s="12">
        <v>10</v>
      </c>
      <c r="K399" s="47" t="str">
        <f t="shared" si="12"/>
        <v>Foto 1</v>
      </c>
      <c r="L399" s="47"/>
      <c r="M399" s="47"/>
      <c r="N399" s="47"/>
      <c r="O399" s="48"/>
      <c r="P399" s="48"/>
      <c r="Q399" s="48"/>
      <c r="R399" s="48"/>
      <c r="S399" s="48"/>
    </row>
    <row r="400" spans="1:19" s="6" customFormat="1" ht="30" x14ac:dyDescent="0.25">
      <c r="A400" s="8">
        <v>358</v>
      </c>
      <c r="B400" s="9" t="s">
        <v>597</v>
      </c>
      <c r="C400" s="5" t="s">
        <v>1167</v>
      </c>
      <c r="D400" s="4" t="s">
        <v>1075</v>
      </c>
      <c r="E400" s="4"/>
      <c r="F400" s="4">
        <v>4010</v>
      </c>
      <c r="G400" s="5" t="s">
        <v>1076</v>
      </c>
      <c r="H400" s="4" t="s">
        <v>1077</v>
      </c>
      <c r="I400" s="12">
        <v>15</v>
      </c>
      <c r="J400" s="12">
        <v>10</v>
      </c>
      <c r="K400" s="47" t="str">
        <f t="shared" si="12"/>
        <v>Foto 1</v>
      </c>
      <c r="L400" s="47"/>
      <c r="M400" s="47"/>
      <c r="N400" s="47"/>
      <c r="O400" s="48"/>
      <c r="P400" s="48"/>
      <c r="Q400" s="48"/>
      <c r="R400" s="48"/>
      <c r="S400" s="48"/>
    </row>
    <row r="401" spans="1:19" s="6" customFormat="1" x14ac:dyDescent="0.25">
      <c r="A401" s="8">
        <v>359</v>
      </c>
      <c r="B401" s="9" t="s">
        <v>1162</v>
      </c>
      <c r="C401" s="5" t="s">
        <v>1168</v>
      </c>
      <c r="D401" s="4" t="s">
        <v>379</v>
      </c>
      <c r="E401" s="4" t="s">
        <v>1078</v>
      </c>
      <c r="F401" s="4">
        <v>62068</v>
      </c>
      <c r="G401" s="5" t="s">
        <v>1079</v>
      </c>
      <c r="H401" s="4" t="s">
        <v>1080</v>
      </c>
      <c r="I401" s="12">
        <v>15</v>
      </c>
      <c r="J401" s="12">
        <v>10</v>
      </c>
      <c r="K401" s="47" t="str">
        <f t="shared" si="12"/>
        <v>Foto 1</v>
      </c>
      <c r="L401" s="47"/>
      <c r="M401" s="47"/>
      <c r="N401" s="47"/>
      <c r="O401" s="48"/>
      <c r="P401" s="48"/>
      <c r="Q401" s="48"/>
      <c r="R401" s="48"/>
      <c r="S401" s="48"/>
    </row>
    <row r="402" spans="1:19" s="6" customFormat="1" ht="30" x14ac:dyDescent="0.25">
      <c r="A402" s="8">
        <v>360</v>
      </c>
      <c r="B402" s="9" t="s">
        <v>1081</v>
      </c>
      <c r="C402" s="5" t="s">
        <v>1194</v>
      </c>
      <c r="D402" s="4"/>
      <c r="E402" s="4"/>
      <c r="F402" s="4"/>
      <c r="G402" s="5"/>
      <c r="H402" s="4"/>
      <c r="I402" s="12">
        <v>250</v>
      </c>
      <c r="J402" s="12">
        <v>40</v>
      </c>
      <c r="K402" s="48" t="str">
        <f t="shared" ref="K402:K407" si="13">HYPERLINK(CONCATENATE("http://www.unionmachinery.com/E-mail/liquidations/20210215-mexico/",TEXT(A402,"000"),"-1.jpg"),"Foto 1")</f>
        <v>Foto 1</v>
      </c>
      <c r="L402" s="48" t="str">
        <f t="shared" ref="L402:L407" si="14">HYPERLINK(CONCATENATE("http://www.unionmachinery.com/E-mail/liquidations/20210215-mexico/",TEXT(A402,"000"),"-2.jpg"),"Foto 2")</f>
        <v>Foto 2</v>
      </c>
      <c r="M402" s="48" t="str">
        <f t="shared" ref="M402:M407" si="15">HYPERLINK(CONCATENATE("http://www.unionmachinery.com/E-mail/liquidations/20210215-mexico/",TEXT(A402,"000"),"-3.jpg"),"Foto 3")</f>
        <v>Foto 3</v>
      </c>
      <c r="N402" s="48" t="str">
        <f>HYPERLINK(CONCATENATE("http://www.unionmachinery.com/E-mail/liquidations/20210215-mexico/",TEXT(A402,"000"),"-4.jpg"),"Foto 4")</f>
        <v>Foto 4</v>
      </c>
      <c r="O402" s="48"/>
      <c r="P402" s="48"/>
      <c r="Q402" s="48"/>
      <c r="R402" s="48"/>
      <c r="S402" s="48"/>
    </row>
    <row r="403" spans="1:19" s="6" customFormat="1" ht="60" x14ac:dyDescent="0.25">
      <c r="A403" s="8">
        <v>361</v>
      </c>
      <c r="B403" s="9" t="s">
        <v>1082</v>
      </c>
      <c r="C403" s="5" t="s">
        <v>1083</v>
      </c>
      <c r="D403" s="4"/>
      <c r="E403" s="4"/>
      <c r="F403" s="4"/>
      <c r="G403" s="5"/>
      <c r="H403" s="4"/>
      <c r="I403" s="12">
        <v>150</v>
      </c>
      <c r="J403" s="12">
        <v>20</v>
      </c>
      <c r="K403" s="48" t="str">
        <f t="shared" si="13"/>
        <v>Foto 1</v>
      </c>
      <c r="L403" s="48" t="str">
        <f t="shared" si="14"/>
        <v>Foto 2</v>
      </c>
      <c r="M403" s="48" t="str">
        <f t="shared" si="15"/>
        <v>Foto 3</v>
      </c>
      <c r="N403" s="48" t="str">
        <f>HYPERLINK(CONCATENATE("http://www.unionmachinery.com/E-mail/liquidations/20210215-mexico/",TEXT(A403,"000"),"-4.jpg"),"Foto 4")</f>
        <v>Foto 4</v>
      </c>
      <c r="O403" s="48" t="str">
        <f>HYPERLINK(CONCATENATE("http://www.unionmachinery.com/E-mail/liquidations/20210215-mexico/",TEXT(A403,"000"),"-5.jpg"),"Foto 5")</f>
        <v>Foto 5</v>
      </c>
      <c r="P403" s="48"/>
      <c r="Q403" s="48"/>
      <c r="R403" s="48"/>
      <c r="S403" s="48"/>
    </row>
    <row r="404" spans="1:19" s="6" customFormat="1" ht="75" x14ac:dyDescent="0.25">
      <c r="A404" s="8">
        <v>362</v>
      </c>
      <c r="B404" s="9" t="s">
        <v>1082</v>
      </c>
      <c r="C404" s="5" t="s">
        <v>1084</v>
      </c>
      <c r="D404" s="4"/>
      <c r="E404" s="4"/>
      <c r="F404" s="4"/>
      <c r="G404" s="5"/>
      <c r="H404" s="4"/>
      <c r="I404" s="12">
        <v>500</v>
      </c>
      <c r="J404" s="12" t="s">
        <v>1366</v>
      </c>
      <c r="K404" s="48" t="str">
        <f t="shared" si="13"/>
        <v>Foto 1</v>
      </c>
      <c r="L404" s="48" t="str">
        <f t="shared" si="14"/>
        <v>Foto 2</v>
      </c>
      <c r="M404" s="48" t="str">
        <f t="shared" si="15"/>
        <v>Foto 3</v>
      </c>
      <c r="N404" s="48" t="str">
        <f>HYPERLINK(CONCATENATE("http://www.unionmachinery.com/E-mail/liquidations/20210215-mexico/",TEXT(A404,"000"),"-4.jpg"),"Foto 4")</f>
        <v>Foto 4</v>
      </c>
      <c r="O404" s="48" t="str">
        <f>HYPERLINK(CONCATENATE("http://www.unionmachinery.com/E-mail/liquidations/20210215-mexico/",TEXT(A404,"000"),"-5.jpg"),"Foto 5")</f>
        <v>Foto 5</v>
      </c>
      <c r="P404" s="48"/>
      <c r="Q404" s="48"/>
      <c r="R404" s="48"/>
      <c r="S404" s="48"/>
    </row>
    <row r="405" spans="1:19" s="6" customFormat="1" ht="105" x14ac:dyDescent="0.25">
      <c r="A405" s="8">
        <v>363</v>
      </c>
      <c r="B405" s="9" t="s">
        <v>1085</v>
      </c>
      <c r="C405" s="5" t="s">
        <v>1365</v>
      </c>
      <c r="D405" s="4"/>
      <c r="E405" s="4"/>
      <c r="F405" s="4"/>
      <c r="G405" s="5"/>
      <c r="H405" s="4"/>
      <c r="I405" s="12">
        <v>2000</v>
      </c>
      <c r="J405" s="12">
        <v>480</v>
      </c>
      <c r="K405" s="48" t="str">
        <f t="shared" si="13"/>
        <v>Foto 1</v>
      </c>
      <c r="L405" s="48" t="str">
        <f t="shared" si="14"/>
        <v>Foto 2</v>
      </c>
      <c r="M405" s="48" t="str">
        <f t="shared" si="15"/>
        <v>Foto 3</v>
      </c>
      <c r="N405" s="48" t="str">
        <f>HYPERLINK(CONCATENATE("http://www.unionmachinery.com/E-mail/liquidations/20210215-mexico/",TEXT(A405,"000"),"-4.jpg"),"Foto 4")</f>
        <v>Foto 4</v>
      </c>
      <c r="O405" s="48"/>
      <c r="P405" s="48"/>
      <c r="Q405" s="48"/>
      <c r="R405" s="48"/>
      <c r="S405" s="48"/>
    </row>
    <row r="406" spans="1:19" s="6" customFormat="1" ht="75" x14ac:dyDescent="0.25">
      <c r="A406" s="8">
        <v>364</v>
      </c>
      <c r="B406" s="9" t="s">
        <v>1082</v>
      </c>
      <c r="C406" s="5" t="s">
        <v>1086</v>
      </c>
      <c r="D406" s="4"/>
      <c r="E406" s="4"/>
      <c r="F406" s="4"/>
      <c r="G406" s="5"/>
      <c r="H406" s="4"/>
      <c r="I406" s="12">
        <v>100</v>
      </c>
      <c r="J406" s="12">
        <v>45</v>
      </c>
      <c r="K406" s="48" t="str">
        <f t="shared" si="13"/>
        <v>Foto 1</v>
      </c>
      <c r="L406" s="48" t="str">
        <f t="shared" si="14"/>
        <v>Foto 2</v>
      </c>
      <c r="M406" s="48" t="str">
        <f t="shared" si="15"/>
        <v>Foto 3</v>
      </c>
      <c r="N406" s="47"/>
      <c r="O406" s="48"/>
      <c r="P406" s="48"/>
      <c r="Q406" s="48"/>
      <c r="R406" s="48"/>
      <c r="S406" s="48"/>
    </row>
    <row r="407" spans="1:19" s="6" customFormat="1" ht="45" x14ac:dyDescent="0.25">
      <c r="A407" s="8">
        <v>365</v>
      </c>
      <c r="B407" s="9" t="s">
        <v>1085</v>
      </c>
      <c r="C407" s="5" t="s">
        <v>1087</v>
      </c>
      <c r="D407" s="4"/>
      <c r="E407" s="4"/>
      <c r="F407" s="4"/>
      <c r="G407" s="5"/>
      <c r="H407" s="4"/>
      <c r="I407" s="12">
        <v>200</v>
      </c>
      <c r="J407" s="12">
        <v>35</v>
      </c>
      <c r="K407" s="48" t="str">
        <f t="shared" si="13"/>
        <v>Foto 1</v>
      </c>
      <c r="L407" s="48" t="str">
        <f t="shared" si="14"/>
        <v>Foto 2</v>
      </c>
      <c r="M407" s="48" t="str">
        <f t="shared" si="15"/>
        <v>Foto 3</v>
      </c>
      <c r="N407" s="47"/>
      <c r="O407" s="48"/>
      <c r="P407" s="48"/>
      <c r="Q407" s="48"/>
      <c r="R407" s="48"/>
      <c r="S407" s="48"/>
    </row>
    <row r="408" spans="1:19" s="6" customFormat="1" x14ac:dyDescent="0.25">
      <c r="A408" s="8">
        <v>366</v>
      </c>
      <c r="B408" s="9" t="s">
        <v>1085</v>
      </c>
      <c r="C408" s="5" t="s">
        <v>1088</v>
      </c>
      <c r="D408" s="4" t="s">
        <v>1089</v>
      </c>
      <c r="E408" s="4" t="s">
        <v>1090</v>
      </c>
      <c r="F408" s="4" t="s">
        <v>1091</v>
      </c>
      <c r="G408" s="5" t="s">
        <v>1092</v>
      </c>
      <c r="H408" s="4" t="s">
        <v>1093</v>
      </c>
      <c r="I408" s="12">
        <v>40</v>
      </c>
      <c r="J408" s="12">
        <v>5</v>
      </c>
      <c r="K408" s="47" t="str">
        <f t="shared" si="12"/>
        <v>Foto 1</v>
      </c>
      <c r="L408" s="47"/>
      <c r="M408" s="47"/>
      <c r="N408" s="47"/>
      <c r="O408" s="48"/>
      <c r="P408" s="48"/>
      <c r="Q408" s="48"/>
      <c r="R408" s="48"/>
      <c r="S408" s="48"/>
    </row>
    <row r="409" spans="1:19" s="6" customFormat="1" ht="60" x14ac:dyDescent="0.25">
      <c r="A409" s="56">
        <v>367</v>
      </c>
      <c r="B409" s="9" t="s">
        <v>1094</v>
      </c>
      <c r="C409" s="5" t="s">
        <v>1095</v>
      </c>
      <c r="D409" s="4"/>
      <c r="E409" s="4"/>
      <c r="F409" s="4"/>
      <c r="G409" s="5"/>
      <c r="H409" s="4"/>
      <c r="I409" s="58">
        <v>150</v>
      </c>
      <c r="J409" s="58">
        <v>50</v>
      </c>
      <c r="K409" s="48" t="str">
        <f>HYPERLINK(CONCATENATE("http://www.unionmachinery.com/E-mail/liquidations/20210215-mexico/",TEXT(A409,"000"),"-1.jpg"),"Foto 1")</f>
        <v>Foto 1</v>
      </c>
      <c r="L409" s="48" t="str">
        <f>HYPERLINK(CONCATENATE("http://www.unionmachinery.com/E-mail/liquidations/20210215-mexico/",TEXT(A409,"000"),"-2.jpg"),"Foto 2")</f>
        <v>Foto 2</v>
      </c>
      <c r="M409" s="47"/>
      <c r="N409" s="47"/>
      <c r="O409" s="48"/>
      <c r="P409" s="48"/>
      <c r="Q409" s="48"/>
      <c r="R409" s="48"/>
      <c r="S409" s="48"/>
    </row>
    <row r="410" spans="1:19" s="6" customFormat="1" ht="45" x14ac:dyDescent="0.25">
      <c r="A410" s="57"/>
      <c r="B410" s="9" t="s">
        <v>1094</v>
      </c>
      <c r="C410" s="5" t="s">
        <v>1096</v>
      </c>
      <c r="D410" s="4"/>
      <c r="E410" s="4"/>
      <c r="F410" s="4"/>
      <c r="G410" s="5"/>
      <c r="H410" s="4"/>
      <c r="I410" s="71"/>
      <c r="J410" s="73"/>
      <c r="K410" s="47"/>
      <c r="L410" s="47"/>
      <c r="M410" s="47"/>
      <c r="N410" s="47"/>
      <c r="O410" s="48"/>
      <c r="P410" s="48"/>
      <c r="Q410" s="48"/>
      <c r="R410" s="48"/>
      <c r="S410" s="48"/>
    </row>
    <row r="411" spans="1:19" s="6" customFormat="1" ht="30" x14ac:dyDescent="0.25">
      <c r="A411" s="8">
        <v>368</v>
      </c>
      <c r="B411" s="9" t="s">
        <v>1094</v>
      </c>
      <c r="C411" s="5" t="s">
        <v>1097</v>
      </c>
      <c r="D411" s="4" t="s">
        <v>1098</v>
      </c>
      <c r="E411" s="4" t="s">
        <v>1099</v>
      </c>
      <c r="F411" s="4"/>
      <c r="G411" s="5" t="s">
        <v>1100</v>
      </c>
      <c r="H411" s="4" t="s">
        <v>1101</v>
      </c>
      <c r="I411" s="12">
        <v>450</v>
      </c>
      <c r="J411" s="12">
        <v>25</v>
      </c>
      <c r="K411" s="47" t="str">
        <f t="shared" si="12"/>
        <v>Foto 1</v>
      </c>
      <c r="L411" s="47"/>
      <c r="M411" s="47"/>
      <c r="N411" s="47"/>
      <c r="O411" s="48"/>
      <c r="P411" s="48"/>
      <c r="Q411" s="48"/>
      <c r="R411" s="48"/>
      <c r="S411" s="48"/>
    </row>
    <row r="412" spans="1:19" s="6" customFormat="1" x14ac:dyDescent="0.25">
      <c r="A412" s="8">
        <v>369</v>
      </c>
      <c r="B412" s="9" t="s">
        <v>1094</v>
      </c>
      <c r="C412" s="5" t="s">
        <v>1102</v>
      </c>
      <c r="D412" s="4"/>
      <c r="E412" s="4"/>
      <c r="F412" s="4"/>
      <c r="G412" s="5"/>
      <c r="H412" s="4"/>
      <c r="I412" s="12">
        <v>50</v>
      </c>
      <c r="J412" s="12">
        <v>15</v>
      </c>
      <c r="K412" s="48"/>
      <c r="L412" s="47"/>
      <c r="M412" s="47"/>
      <c r="N412" s="47"/>
      <c r="O412" s="48"/>
      <c r="P412" s="48"/>
      <c r="Q412" s="48"/>
      <c r="R412" s="48"/>
      <c r="S412" s="48"/>
    </row>
    <row r="413" spans="1:19" s="6" customFormat="1" ht="30" x14ac:dyDescent="0.25">
      <c r="A413" s="8">
        <v>370</v>
      </c>
      <c r="B413" s="9" t="s">
        <v>1094</v>
      </c>
      <c r="C413" s="5" t="s">
        <v>1103</v>
      </c>
      <c r="D413" s="4"/>
      <c r="E413" s="4"/>
      <c r="F413" s="4"/>
      <c r="G413" s="5"/>
      <c r="H413" s="4"/>
      <c r="I413" s="12">
        <v>150</v>
      </c>
      <c r="J413" s="12">
        <v>30</v>
      </c>
      <c r="K413" s="48" t="str">
        <f>HYPERLINK(CONCATENATE("http://www.unionmachinery.com/E-mail/liquidations/20210215-mexico/",TEXT(A413,"000"),"-1.jpg"),"Foto 1")</f>
        <v>Foto 1</v>
      </c>
      <c r="L413" s="48" t="str">
        <f>HYPERLINK(CONCATENATE("http://www.unionmachinery.com/E-mail/liquidations/20210215-mexico/",TEXT(A413,"000"),"-2.jpg"),"Foto 2")</f>
        <v>Foto 2</v>
      </c>
      <c r="M413" s="48" t="str">
        <f>HYPERLINK(CONCATENATE("http://www.unionmachinery.com/E-mail/liquidations/20210215-mexico/",TEXT(A413,"000"),"-3.jpg"),"Foto 3")</f>
        <v>Foto 3</v>
      </c>
      <c r="N413" s="47"/>
      <c r="O413" s="48"/>
      <c r="P413" s="48"/>
      <c r="Q413" s="48"/>
      <c r="R413" s="48"/>
      <c r="S413" s="48"/>
    </row>
    <row r="414" spans="1:19" s="6" customFormat="1" ht="45" x14ac:dyDescent="0.25">
      <c r="A414" s="8">
        <v>371</v>
      </c>
      <c r="B414" s="9" t="s">
        <v>1094</v>
      </c>
      <c r="C414" s="5" t="s">
        <v>1104</v>
      </c>
      <c r="D414" s="4"/>
      <c r="E414" s="4"/>
      <c r="F414" s="4"/>
      <c r="G414" s="5"/>
      <c r="H414" s="4"/>
      <c r="I414" s="12">
        <v>300</v>
      </c>
      <c r="J414" s="12">
        <v>80</v>
      </c>
      <c r="K414" s="47" t="str">
        <f t="shared" si="12"/>
        <v>Foto 1</v>
      </c>
      <c r="L414" s="47"/>
      <c r="M414" s="47"/>
      <c r="N414" s="47"/>
      <c r="O414" s="48"/>
      <c r="P414" s="48"/>
      <c r="Q414" s="48"/>
      <c r="R414" s="48"/>
      <c r="S414" s="48"/>
    </row>
    <row r="415" spans="1:19" s="6" customFormat="1" ht="30" x14ac:dyDescent="0.25">
      <c r="A415" s="8">
        <v>372</v>
      </c>
      <c r="B415" s="9" t="s">
        <v>1094</v>
      </c>
      <c r="C415" s="5" t="s">
        <v>1105</v>
      </c>
      <c r="D415" s="4"/>
      <c r="E415" s="4"/>
      <c r="F415" s="4"/>
      <c r="G415" s="5"/>
      <c r="H415" s="4"/>
      <c r="I415" s="12">
        <v>100</v>
      </c>
      <c r="J415" s="12">
        <v>30</v>
      </c>
      <c r="K415" s="47" t="str">
        <f t="shared" si="12"/>
        <v>Foto 1</v>
      </c>
      <c r="L415" s="47"/>
      <c r="M415" s="47"/>
      <c r="N415" s="47"/>
      <c r="O415" s="48"/>
      <c r="P415" s="48"/>
      <c r="Q415" s="48"/>
      <c r="R415" s="48"/>
      <c r="S415" s="48"/>
    </row>
    <row r="416" spans="1:19" s="6" customFormat="1" ht="60" x14ac:dyDescent="0.25">
      <c r="A416" s="8">
        <v>373</v>
      </c>
      <c r="B416" s="9" t="s">
        <v>1094</v>
      </c>
      <c r="C416" s="5" t="s">
        <v>1106</v>
      </c>
      <c r="D416" s="4"/>
      <c r="E416" s="4"/>
      <c r="F416" s="4"/>
      <c r="G416" s="5"/>
      <c r="H416" s="4"/>
      <c r="I416" s="12">
        <v>150</v>
      </c>
      <c r="J416" s="12">
        <v>80</v>
      </c>
      <c r="K416" s="48" t="str">
        <f>HYPERLINK(CONCATENATE("http://www.unionmachinery.com/E-mail/liquidations/20210215-mexico/",TEXT(A416,"000"),"-1.jpg"),"Foto 1")</f>
        <v>Foto 1</v>
      </c>
      <c r="L416" s="48" t="str">
        <f>HYPERLINK(CONCATENATE("http://www.unionmachinery.com/E-mail/liquidations/20210215-mexico/",TEXT(A416,"000"),"-2.jpg"),"Foto 2")</f>
        <v>Foto 2</v>
      </c>
      <c r="M416" s="48" t="str">
        <f>HYPERLINK(CONCATENATE("http://www.unionmachinery.com/E-mail/liquidations/20210215-mexico/",TEXT(A416,"000"),"-3.jpg"),"Foto 3")</f>
        <v>Foto 3</v>
      </c>
      <c r="N416" s="47"/>
      <c r="O416" s="48"/>
      <c r="P416" s="48"/>
      <c r="Q416" s="48"/>
      <c r="R416" s="48"/>
      <c r="S416" s="48"/>
    </row>
    <row r="417" spans="1:19" s="6" customFormat="1" ht="30" x14ac:dyDescent="0.25">
      <c r="A417" s="8">
        <v>374</v>
      </c>
      <c r="B417" s="9" t="s">
        <v>1094</v>
      </c>
      <c r="C417" s="5" t="s">
        <v>1107</v>
      </c>
      <c r="D417" s="4" t="s">
        <v>1098</v>
      </c>
      <c r="E417" s="4" t="s">
        <v>1108</v>
      </c>
      <c r="F417" s="4"/>
      <c r="G417" s="5" t="s">
        <v>1109</v>
      </c>
      <c r="H417" s="4" t="s">
        <v>1110</v>
      </c>
      <c r="I417" s="12">
        <v>350</v>
      </c>
      <c r="J417" s="12">
        <v>25</v>
      </c>
      <c r="K417" s="47" t="str">
        <f t="shared" si="12"/>
        <v>Foto 1</v>
      </c>
      <c r="L417" s="47"/>
      <c r="M417" s="47"/>
      <c r="N417" s="47"/>
      <c r="O417" s="48"/>
      <c r="P417" s="48"/>
      <c r="Q417" s="48"/>
      <c r="R417" s="48"/>
      <c r="S417" s="48"/>
    </row>
    <row r="418" spans="1:19" s="6" customFormat="1" ht="30" x14ac:dyDescent="0.25">
      <c r="A418" s="8">
        <v>375</v>
      </c>
      <c r="B418" s="9" t="s">
        <v>1094</v>
      </c>
      <c r="C418" s="5" t="s">
        <v>1273</v>
      </c>
      <c r="D418" s="4"/>
      <c r="E418" s="4"/>
      <c r="F418" s="4"/>
      <c r="G418" s="5"/>
      <c r="H418" s="4"/>
      <c r="I418" s="12">
        <v>2000</v>
      </c>
      <c r="J418" s="12">
        <v>120</v>
      </c>
      <c r="K418" s="47" t="str">
        <f t="shared" si="12"/>
        <v>Foto 1</v>
      </c>
      <c r="L418" s="47"/>
      <c r="M418" s="47"/>
      <c r="N418" s="47"/>
      <c r="O418" s="48"/>
      <c r="P418" s="48"/>
      <c r="Q418" s="48"/>
      <c r="R418" s="48"/>
      <c r="S418" s="48"/>
    </row>
    <row r="419" spans="1:19" s="6" customFormat="1" ht="30" x14ac:dyDescent="0.25">
      <c r="A419" s="8">
        <v>376</v>
      </c>
      <c r="B419" s="24" t="s">
        <v>1156</v>
      </c>
      <c r="C419" s="5" t="s">
        <v>1111</v>
      </c>
      <c r="D419" s="4"/>
      <c r="E419" s="15">
        <v>7</v>
      </c>
      <c r="F419" s="4"/>
      <c r="G419" s="5"/>
      <c r="H419" s="4"/>
      <c r="I419" s="12">
        <v>200</v>
      </c>
      <c r="J419" s="12">
        <v>10</v>
      </c>
      <c r="K419" s="47" t="str">
        <f t="shared" si="12"/>
        <v>Foto 1</v>
      </c>
      <c r="L419" s="47"/>
      <c r="M419" s="47"/>
      <c r="N419" s="47"/>
      <c r="O419" s="48"/>
      <c r="P419" s="48"/>
      <c r="Q419" s="48"/>
      <c r="R419" s="48"/>
      <c r="S419" s="48"/>
    </row>
    <row r="420" spans="1:19" s="6" customFormat="1" ht="30" x14ac:dyDescent="0.25">
      <c r="A420" s="8">
        <v>377</v>
      </c>
      <c r="B420" s="9" t="s">
        <v>1094</v>
      </c>
      <c r="C420" s="5" t="s">
        <v>1112</v>
      </c>
      <c r="D420" s="4"/>
      <c r="E420" s="4"/>
      <c r="F420" s="4"/>
      <c r="G420" s="5"/>
      <c r="H420" s="4"/>
      <c r="I420" s="12">
        <v>40</v>
      </c>
      <c r="J420" s="12">
        <v>10</v>
      </c>
      <c r="K420" s="47" t="str">
        <f t="shared" si="12"/>
        <v>Foto 1</v>
      </c>
      <c r="L420" s="47"/>
      <c r="M420" s="47"/>
      <c r="N420" s="47"/>
      <c r="O420" s="48"/>
      <c r="P420" s="48"/>
      <c r="Q420" s="48"/>
      <c r="R420" s="48"/>
      <c r="S420" s="48"/>
    </row>
    <row r="421" spans="1:19" s="6" customFormat="1" x14ac:dyDescent="0.25">
      <c r="A421" s="8">
        <v>378</v>
      </c>
      <c r="B421" s="9" t="s">
        <v>1094</v>
      </c>
      <c r="C421" s="5" t="s">
        <v>1113</v>
      </c>
      <c r="D421" s="4"/>
      <c r="E421" s="4"/>
      <c r="F421" s="4"/>
      <c r="G421" s="5"/>
      <c r="H421" s="4"/>
      <c r="I421" s="12">
        <v>30</v>
      </c>
      <c r="J421" s="12">
        <v>5</v>
      </c>
      <c r="K421" s="47" t="str">
        <f t="shared" si="12"/>
        <v>Foto 1</v>
      </c>
      <c r="L421" s="47"/>
      <c r="M421" s="47"/>
      <c r="N421" s="47"/>
      <c r="O421" s="48"/>
      <c r="P421" s="48"/>
      <c r="Q421" s="48"/>
      <c r="R421" s="48"/>
      <c r="S421" s="48"/>
    </row>
    <row r="422" spans="1:19" s="6" customFormat="1" ht="30" x14ac:dyDescent="0.25">
      <c r="A422" s="8">
        <v>379</v>
      </c>
      <c r="B422" s="9" t="s">
        <v>1082</v>
      </c>
      <c r="C422" s="5" t="s">
        <v>1114</v>
      </c>
      <c r="D422" s="4"/>
      <c r="E422" s="4"/>
      <c r="F422" s="4"/>
      <c r="G422" s="5"/>
      <c r="H422" s="4"/>
      <c r="I422" s="12" t="s">
        <v>1274</v>
      </c>
      <c r="J422" s="12">
        <v>300</v>
      </c>
      <c r="K422" s="47" t="str">
        <f t="shared" si="12"/>
        <v>Foto 1</v>
      </c>
      <c r="L422" s="47"/>
      <c r="M422" s="47"/>
      <c r="N422" s="47"/>
      <c r="O422" s="48"/>
      <c r="P422" s="48"/>
      <c r="Q422" s="48"/>
      <c r="R422" s="48"/>
      <c r="S422" s="48"/>
    </row>
    <row r="423" spans="1:19" s="6" customFormat="1" ht="60" x14ac:dyDescent="0.25">
      <c r="A423" s="8">
        <v>380</v>
      </c>
      <c r="B423" s="9" t="s">
        <v>1094</v>
      </c>
      <c r="C423" s="5" t="s">
        <v>1115</v>
      </c>
      <c r="D423" s="4"/>
      <c r="E423" s="4"/>
      <c r="F423" s="4"/>
      <c r="G423" s="5"/>
      <c r="H423" s="4"/>
      <c r="I423" s="12">
        <v>150</v>
      </c>
      <c r="J423" s="12">
        <v>30</v>
      </c>
      <c r="K423" s="47" t="str">
        <f t="shared" si="12"/>
        <v>Foto 1</v>
      </c>
      <c r="L423" s="47"/>
      <c r="M423" s="47"/>
      <c r="N423" s="47"/>
      <c r="O423" s="48"/>
      <c r="P423" s="48"/>
      <c r="Q423" s="48"/>
      <c r="R423" s="48"/>
      <c r="S423" s="48"/>
    </row>
    <row r="424" spans="1:19" s="6" customFormat="1" ht="60" x14ac:dyDescent="0.25">
      <c r="A424" s="8">
        <v>381</v>
      </c>
      <c r="B424" s="9" t="s">
        <v>1094</v>
      </c>
      <c r="C424" s="5" t="s">
        <v>1116</v>
      </c>
      <c r="D424" s="4"/>
      <c r="E424" s="4"/>
      <c r="F424" s="4"/>
      <c r="G424" s="5"/>
      <c r="H424" s="4"/>
      <c r="I424" s="12">
        <v>150</v>
      </c>
      <c r="J424" s="12">
        <v>30</v>
      </c>
      <c r="K424" s="47" t="str">
        <f t="shared" si="12"/>
        <v>Foto 1</v>
      </c>
      <c r="L424" s="47"/>
      <c r="M424" s="47"/>
      <c r="N424" s="47"/>
      <c r="O424" s="48"/>
      <c r="P424" s="48"/>
      <c r="Q424" s="48"/>
      <c r="R424" s="48"/>
      <c r="S424" s="48"/>
    </row>
    <row r="425" spans="1:19" s="6" customFormat="1" x14ac:dyDescent="0.25">
      <c r="A425" s="8">
        <v>382</v>
      </c>
      <c r="B425" s="9" t="s">
        <v>678</v>
      </c>
      <c r="C425" s="5" t="s">
        <v>1117</v>
      </c>
      <c r="D425" s="4"/>
      <c r="E425" s="4"/>
      <c r="F425" s="4"/>
      <c r="G425" s="5" t="s">
        <v>1118</v>
      </c>
      <c r="H425" s="4"/>
      <c r="I425" s="12">
        <v>40</v>
      </c>
      <c r="J425" s="12">
        <v>50</v>
      </c>
      <c r="K425" s="47" t="str">
        <f t="shared" si="12"/>
        <v>Foto 1</v>
      </c>
      <c r="L425" s="47"/>
      <c r="M425" s="47"/>
      <c r="N425" s="47"/>
      <c r="O425" s="48"/>
      <c r="P425" s="48"/>
      <c r="Q425" s="48"/>
      <c r="R425" s="48"/>
      <c r="S425" s="48"/>
    </row>
    <row r="426" spans="1:19" s="6" customFormat="1" ht="45" x14ac:dyDescent="0.25">
      <c r="A426" s="8">
        <v>383</v>
      </c>
      <c r="B426" s="9" t="s">
        <v>678</v>
      </c>
      <c r="C426" s="5" t="s">
        <v>1119</v>
      </c>
      <c r="D426" s="4"/>
      <c r="E426" s="4"/>
      <c r="F426" s="4"/>
      <c r="G426" s="5"/>
      <c r="H426" s="4"/>
      <c r="I426" s="12" t="s">
        <v>1274</v>
      </c>
      <c r="J426" s="12">
        <v>800</v>
      </c>
      <c r="K426" s="47" t="str">
        <f t="shared" si="12"/>
        <v>Foto 1</v>
      </c>
      <c r="L426" s="47"/>
      <c r="M426" s="47"/>
      <c r="N426" s="47"/>
      <c r="O426" s="48"/>
      <c r="P426" s="48"/>
      <c r="Q426" s="48"/>
      <c r="R426" s="48"/>
      <c r="S426" s="48"/>
    </row>
    <row r="427" spans="1:19" s="6" customFormat="1" ht="45" x14ac:dyDescent="0.25">
      <c r="A427" s="8">
        <v>384</v>
      </c>
      <c r="B427" s="9" t="s">
        <v>678</v>
      </c>
      <c r="C427" s="5" t="s">
        <v>1120</v>
      </c>
      <c r="D427" s="4"/>
      <c r="E427" s="4"/>
      <c r="F427" s="4"/>
      <c r="G427" s="5"/>
      <c r="H427" s="4"/>
      <c r="I427" s="12" t="s">
        <v>1274</v>
      </c>
      <c r="J427" s="12">
        <v>800</v>
      </c>
      <c r="K427" s="47" t="str">
        <f t="shared" si="12"/>
        <v>Foto 1</v>
      </c>
      <c r="L427" s="47"/>
      <c r="M427" s="47"/>
      <c r="N427" s="47"/>
      <c r="O427" s="48"/>
      <c r="P427" s="48"/>
      <c r="Q427" s="48"/>
      <c r="R427" s="48"/>
      <c r="S427" s="48"/>
    </row>
    <row r="428" spans="1:19" s="6" customFormat="1" ht="60" x14ac:dyDescent="0.25">
      <c r="A428" s="8">
        <v>385</v>
      </c>
      <c r="B428" s="9" t="s">
        <v>678</v>
      </c>
      <c r="C428" s="5" t="s">
        <v>1121</v>
      </c>
      <c r="D428" s="4"/>
      <c r="E428" s="4"/>
      <c r="F428" s="4"/>
      <c r="G428" s="5"/>
      <c r="H428" s="4"/>
      <c r="I428" s="12" t="s">
        <v>1274</v>
      </c>
      <c r="J428" s="12">
        <v>800</v>
      </c>
      <c r="K428" s="47" t="str">
        <f t="shared" si="12"/>
        <v>Foto 1</v>
      </c>
      <c r="L428" s="47"/>
      <c r="M428" s="47"/>
      <c r="N428" s="47"/>
      <c r="O428" s="48"/>
      <c r="P428" s="48"/>
      <c r="Q428" s="48"/>
      <c r="R428" s="48"/>
      <c r="S428" s="48"/>
    </row>
    <row r="429" spans="1:19" s="6" customFormat="1" ht="45" x14ac:dyDescent="0.25">
      <c r="A429" s="8">
        <v>386</v>
      </c>
      <c r="B429" s="9" t="s">
        <v>1041</v>
      </c>
      <c r="C429" s="5" t="s">
        <v>1107</v>
      </c>
      <c r="D429" s="4" t="s">
        <v>1098</v>
      </c>
      <c r="E429" s="4" t="s">
        <v>1108</v>
      </c>
      <c r="F429" s="4" t="s">
        <v>1122</v>
      </c>
      <c r="G429" s="5" t="s">
        <v>1109</v>
      </c>
      <c r="H429" s="4" t="s">
        <v>1110</v>
      </c>
      <c r="I429" s="12">
        <v>350</v>
      </c>
      <c r="J429" s="12">
        <v>40</v>
      </c>
      <c r="K429" s="47" t="str">
        <f t="shared" si="12"/>
        <v>Foto 1</v>
      </c>
      <c r="L429" s="47"/>
      <c r="M429" s="47"/>
      <c r="N429" s="47"/>
      <c r="O429" s="48"/>
      <c r="P429" s="48"/>
      <c r="Q429" s="48"/>
      <c r="R429" s="48"/>
      <c r="S429" s="48"/>
    </row>
    <row r="430" spans="1:19" s="6" customFormat="1" ht="45" x14ac:dyDescent="0.25">
      <c r="A430" s="8">
        <v>387</v>
      </c>
      <c r="B430" s="9" t="s">
        <v>1041</v>
      </c>
      <c r="C430" s="5" t="s">
        <v>1123</v>
      </c>
      <c r="D430" s="4" t="s">
        <v>1124</v>
      </c>
      <c r="E430" s="4" t="s">
        <v>1125</v>
      </c>
      <c r="F430" s="4" t="s">
        <v>1126</v>
      </c>
      <c r="G430" s="5" t="s">
        <v>1127</v>
      </c>
      <c r="H430" s="4" t="s">
        <v>1128</v>
      </c>
      <c r="I430" s="12">
        <v>50</v>
      </c>
      <c r="J430" s="12">
        <v>10</v>
      </c>
      <c r="K430" s="47" t="str">
        <f t="shared" si="12"/>
        <v>Foto 1</v>
      </c>
      <c r="L430" s="47"/>
      <c r="M430" s="47"/>
      <c r="N430" s="47"/>
      <c r="O430" s="48"/>
      <c r="P430" s="48"/>
      <c r="Q430" s="48"/>
      <c r="R430" s="48"/>
      <c r="S430" s="48"/>
    </row>
    <row r="431" spans="1:19" s="6" customFormat="1" ht="45" x14ac:dyDescent="0.25">
      <c r="A431" s="8">
        <v>389</v>
      </c>
      <c r="B431" s="9" t="s">
        <v>1041</v>
      </c>
      <c r="C431" s="5" t="s">
        <v>1160</v>
      </c>
      <c r="D431" s="4"/>
      <c r="E431" s="4"/>
      <c r="F431" s="4"/>
      <c r="G431" s="5"/>
      <c r="H431" s="4"/>
      <c r="I431" s="12">
        <v>100</v>
      </c>
      <c r="J431" s="12">
        <v>30</v>
      </c>
      <c r="K431" s="47" t="str">
        <f t="shared" si="12"/>
        <v>Foto 1</v>
      </c>
      <c r="L431" s="48" t="str">
        <f>HYPERLINK(CONCATENATE("http://www.unionmachinery.com/E-mail/liquidations/20210215-mexico/",TEXT(A431,"000"),"-1.jpg"),"Foto 2")</f>
        <v>Foto 2</v>
      </c>
      <c r="M431" s="48" t="str">
        <f>HYPERLINK(CONCATENATE("http://www.unionmachinery.com/E-mail/liquidations/20210215-mexico/",TEXT(A431,"000"),"-2.jpg"),"Foto 3")</f>
        <v>Foto 3</v>
      </c>
      <c r="N431" s="47"/>
      <c r="O431" s="48"/>
      <c r="P431" s="48"/>
      <c r="Q431" s="48"/>
      <c r="R431" s="48"/>
      <c r="S431" s="48"/>
    </row>
    <row r="432" spans="1:19" s="6" customFormat="1" ht="30" x14ac:dyDescent="0.25">
      <c r="A432" s="8">
        <v>390</v>
      </c>
      <c r="B432" s="24" t="s">
        <v>678</v>
      </c>
      <c r="C432" s="5" t="s">
        <v>1331</v>
      </c>
      <c r="D432" s="4"/>
      <c r="E432" s="4"/>
      <c r="F432" s="4"/>
      <c r="G432" s="5"/>
      <c r="H432" s="4"/>
      <c r="I432" s="12">
        <v>75</v>
      </c>
      <c r="J432" s="12" t="s">
        <v>1366</v>
      </c>
      <c r="K432" s="47" t="str">
        <f t="shared" si="12"/>
        <v>Foto 1</v>
      </c>
      <c r="L432" s="47"/>
      <c r="M432" s="47"/>
      <c r="N432" s="47"/>
      <c r="O432" s="48"/>
      <c r="P432" s="48"/>
      <c r="Q432" s="48"/>
      <c r="R432" s="48"/>
      <c r="S432" s="48"/>
    </row>
    <row r="433" spans="1:19" s="6" customFormat="1" x14ac:dyDescent="0.25">
      <c r="A433" s="8">
        <v>391</v>
      </c>
      <c r="B433" s="24" t="s">
        <v>1156</v>
      </c>
      <c r="C433" s="5" t="s">
        <v>1129</v>
      </c>
      <c r="D433" s="4"/>
      <c r="E433" s="4"/>
      <c r="F433" s="4"/>
      <c r="G433" s="5"/>
      <c r="H433" s="4"/>
      <c r="I433" s="12">
        <f>15*79</f>
        <v>1185</v>
      </c>
      <c r="J433" s="12">
        <v>75</v>
      </c>
      <c r="K433" s="47" t="str">
        <f t="shared" si="12"/>
        <v>Foto 1</v>
      </c>
      <c r="L433" s="47"/>
      <c r="M433" s="47"/>
      <c r="N433" s="47"/>
      <c r="O433" s="48"/>
      <c r="P433" s="48"/>
      <c r="Q433" s="48"/>
      <c r="R433" s="48"/>
      <c r="S433" s="48"/>
    </row>
    <row r="434" spans="1:19" s="6" customFormat="1" x14ac:dyDescent="0.25">
      <c r="A434" s="8">
        <v>392</v>
      </c>
      <c r="B434" s="24" t="s">
        <v>1156</v>
      </c>
      <c r="C434" s="5" t="s">
        <v>1130</v>
      </c>
      <c r="D434" s="4"/>
      <c r="E434" s="4"/>
      <c r="F434" s="4"/>
      <c r="G434" s="5"/>
      <c r="H434" s="4"/>
      <c r="I434" s="12">
        <f>7*15</f>
        <v>105</v>
      </c>
      <c r="J434" s="12">
        <v>10</v>
      </c>
      <c r="K434" s="47" t="str">
        <f t="shared" si="12"/>
        <v>Foto 1</v>
      </c>
      <c r="L434" s="47"/>
      <c r="M434" s="47"/>
      <c r="N434" s="47"/>
      <c r="O434" s="48"/>
      <c r="P434" s="48"/>
      <c r="Q434" s="48"/>
      <c r="R434" s="48"/>
      <c r="S434" s="48"/>
    </row>
    <row r="435" spans="1:19" s="6" customFormat="1" x14ac:dyDescent="0.25">
      <c r="A435" s="8">
        <v>393</v>
      </c>
      <c r="B435" s="24" t="s">
        <v>1156</v>
      </c>
      <c r="C435" s="5" t="s">
        <v>1131</v>
      </c>
      <c r="D435" s="4"/>
      <c r="E435" s="4"/>
      <c r="F435" s="4"/>
      <c r="G435" s="5"/>
      <c r="H435" s="4"/>
      <c r="I435" s="12">
        <f>15*15</f>
        <v>225</v>
      </c>
      <c r="J435" s="12">
        <v>15</v>
      </c>
      <c r="K435" s="47" t="str">
        <f t="shared" si="12"/>
        <v>Foto 1</v>
      </c>
      <c r="L435" s="47"/>
      <c r="M435" s="47"/>
      <c r="N435" s="47"/>
      <c r="O435" s="48"/>
      <c r="P435" s="48"/>
      <c r="Q435" s="48"/>
      <c r="R435" s="48"/>
      <c r="S435" s="48"/>
    </row>
    <row r="436" spans="1:19" s="6" customFormat="1" x14ac:dyDescent="0.25">
      <c r="A436" s="8">
        <v>394</v>
      </c>
      <c r="B436" s="24" t="s">
        <v>1156</v>
      </c>
      <c r="C436" s="5" t="s">
        <v>1132</v>
      </c>
      <c r="D436" s="4"/>
      <c r="E436" s="4"/>
      <c r="F436" s="4"/>
      <c r="G436" s="5"/>
      <c r="H436" s="4"/>
      <c r="I436" s="12">
        <v>40</v>
      </c>
      <c r="J436" s="12">
        <v>25</v>
      </c>
      <c r="K436" s="47" t="str">
        <f t="shared" si="12"/>
        <v>Foto 1</v>
      </c>
      <c r="L436" s="47"/>
      <c r="M436" s="47"/>
      <c r="N436" s="47"/>
      <c r="O436" s="48"/>
      <c r="P436" s="48"/>
      <c r="Q436" s="48"/>
      <c r="R436" s="48"/>
      <c r="S436" s="48"/>
    </row>
    <row r="437" spans="1:19" s="6" customFormat="1" x14ac:dyDescent="0.25">
      <c r="A437" s="8">
        <v>395</v>
      </c>
      <c r="B437" s="24" t="s">
        <v>1156</v>
      </c>
      <c r="C437" s="5" t="s">
        <v>1133</v>
      </c>
      <c r="D437" s="4"/>
      <c r="E437" s="4"/>
      <c r="F437" s="4"/>
      <c r="G437" s="5"/>
      <c r="H437" s="4"/>
      <c r="I437" s="12">
        <v>120</v>
      </c>
      <c r="J437" s="12">
        <v>30</v>
      </c>
      <c r="K437" s="47" t="str">
        <f t="shared" si="12"/>
        <v>Foto 1</v>
      </c>
      <c r="L437" s="47"/>
      <c r="M437" s="47"/>
      <c r="N437" s="47"/>
      <c r="O437" s="48"/>
      <c r="P437" s="48"/>
      <c r="Q437" s="48"/>
      <c r="R437" s="48"/>
      <c r="S437" s="48"/>
    </row>
    <row r="438" spans="1:19" s="6" customFormat="1" x14ac:dyDescent="0.25">
      <c r="A438" s="8">
        <v>396</v>
      </c>
      <c r="B438" s="24" t="s">
        <v>1156</v>
      </c>
      <c r="C438" s="5" t="s">
        <v>1134</v>
      </c>
      <c r="D438" s="4"/>
      <c r="E438" s="4"/>
      <c r="F438" s="4"/>
      <c r="G438" s="5"/>
      <c r="H438" s="4"/>
      <c r="I438" s="12">
        <v>75</v>
      </c>
      <c r="J438" s="12">
        <v>10</v>
      </c>
      <c r="K438" s="47" t="str">
        <f t="shared" si="12"/>
        <v>Foto 1</v>
      </c>
      <c r="L438" s="47"/>
      <c r="M438" s="47"/>
      <c r="N438" s="47"/>
      <c r="O438" s="48"/>
      <c r="P438" s="48"/>
      <c r="Q438" s="48"/>
      <c r="R438" s="48"/>
      <c r="S438" s="48"/>
    </row>
    <row r="439" spans="1:19" s="6" customFormat="1" ht="60" x14ac:dyDescent="0.25">
      <c r="A439" s="8">
        <v>397</v>
      </c>
      <c r="B439" s="9" t="s">
        <v>1135</v>
      </c>
      <c r="C439" s="5" t="s">
        <v>1275</v>
      </c>
      <c r="D439" s="4"/>
      <c r="E439" s="4"/>
      <c r="F439" s="4"/>
      <c r="G439" s="5"/>
      <c r="H439" s="4"/>
      <c r="I439" s="12">
        <v>30</v>
      </c>
      <c r="J439" s="12">
        <v>50</v>
      </c>
      <c r="K439" s="48" t="str">
        <f>HYPERLINK(CONCATENATE("http://www.unionmachinery.com/E-mail/liquidations/20210215-mexico/",TEXT(A439,"000"),"-1.jpg"),"Foto 1")</f>
        <v>Foto 1</v>
      </c>
      <c r="L439" s="48" t="str">
        <f>HYPERLINK(CONCATENATE("http://www.unionmachinery.com/E-mail/liquidations/20210215-mexico/",TEXT(A439,"000"),"-2.jpg"),"Foto 2")</f>
        <v>Foto 2</v>
      </c>
      <c r="M439" s="48" t="str">
        <f>HYPERLINK(CONCATENATE("http://www.unionmachinery.com/E-mail/liquidations/20210215-mexico/",TEXT(A439,"000"),"-3.jpg"),"Foto 3")</f>
        <v>Foto 3</v>
      </c>
      <c r="N439" s="48" t="str">
        <f>HYPERLINK(CONCATENATE("http://www.unionmachinery.com/E-mail/liquidations/20210215-mexico/",TEXT(A439,"000"),"-4.jpg"),"Foto 4")</f>
        <v>Foto 4</v>
      </c>
      <c r="O439" s="48"/>
      <c r="P439" s="48"/>
      <c r="Q439" s="48"/>
      <c r="R439" s="48"/>
      <c r="S439" s="48"/>
    </row>
    <row r="440" spans="1:19" s="6" customFormat="1" x14ac:dyDescent="0.25">
      <c r="A440" s="8">
        <v>398</v>
      </c>
      <c r="B440" s="9" t="s">
        <v>1135</v>
      </c>
      <c r="C440" s="5" t="s">
        <v>1136</v>
      </c>
      <c r="D440" s="4" t="s">
        <v>1137</v>
      </c>
      <c r="E440" s="4" t="s">
        <v>1138</v>
      </c>
      <c r="F440" s="4" t="s">
        <v>1139</v>
      </c>
      <c r="G440" s="5" t="s">
        <v>1140</v>
      </c>
      <c r="H440" s="4" t="s">
        <v>1141</v>
      </c>
      <c r="I440" s="12">
        <v>50</v>
      </c>
      <c r="J440" s="12">
        <v>15</v>
      </c>
      <c r="K440" s="47" t="str">
        <f t="shared" si="12"/>
        <v>Foto 1</v>
      </c>
      <c r="L440" s="47"/>
      <c r="M440" s="47"/>
      <c r="N440" s="47"/>
      <c r="O440" s="48"/>
      <c r="P440" s="48"/>
      <c r="Q440" s="48"/>
      <c r="R440" s="48"/>
      <c r="S440" s="48"/>
    </row>
    <row r="441" spans="1:19" s="6" customFormat="1" ht="30" x14ac:dyDescent="0.25">
      <c r="A441" s="8">
        <v>399</v>
      </c>
      <c r="B441" s="9" t="s">
        <v>1135</v>
      </c>
      <c r="C441" s="5" t="s">
        <v>1142</v>
      </c>
      <c r="D441" s="4" t="s">
        <v>1124</v>
      </c>
      <c r="E441" s="4" t="s">
        <v>1143</v>
      </c>
      <c r="F441" s="4">
        <v>3536952</v>
      </c>
      <c r="G441" s="5" t="s">
        <v>1144</v>
      </c>
      <c r="H441" s="4" t="s">
        <v>1128</v>
      </c>
      <c r="I441" s="12">
        <v>35</v>
      </c>
      <c r="J441" s="12">
        <v>5</v>
      </c>
      <c r="K441" s="47" t="str">
        <f t="shared" si="12"/>
        <v>Foto 1</v>
      </c>
      <c r="L441" s="47"/>
      <c r="M441" s="47"/>
      <c r="N441" s="47"/>
      <c r="O441" s="48"/>
      <c r="P441" s="48"/>
      <c r="Q441" s="48"/>
      <c r="R441" s="48"/>
      <c r="S441" s="48"/>
    </row>
    <row r="442" spans="1:19" s="6" customFormat="1" ht="30" x14ac:dyDescent="0.25">
      <c r="A442" s="8">
        <v>400</v>
      </c>
      <c r="B442" s="9" t="s">
        <v>1135</v>
      </c>
      <c r="C442" s="5" t="s">
        <v>1145</v>
      </c>
      <c r="D442" s="4"/>
      <c r="E442" s="4"/>
      <c r="F442" s="4"/>
      <c r="G442" s="5"/>
      <c r="H442" s="4"/>
      <c r="I442" s="12">
        <v>150</v>
      </c>
      <c r="J442" s="12">
        <v>15</v>
      </c>
      <c r="K442" s="47" t="str">
        <f t="shared" si="12"/>
        <v>Foto 1</v>
      </c>
      <c r="L442" s="47"/>
      <c r="M442" s="47"/>
      <c r="N442" s="47"/>
      <c r="O442" s="48"/>
      <c r="P442" s="48"/>
      <c r="Q442" s="48"/>
      <c r="R442" s="48"/>
      <c r="S442" s="48"/>
    </row>
  </sheetData>
  <mergeCells count="64">
    <mergeCell ref="N5:N6"/>
    <mergeCell ref="N9:N10"/>
    <mergeCell ref="N41:N42"/>
    <mergeCell ref="L5:L6"/>
    <mergeCell ref="L9:L10"/>
    <mergeCell ref="L41:L42"/>
    <mergeCell ref="M5:M6"/>
    <mergeCell ref="M9:M10"/>
    <mergeCell ref="M41:M42"/>
    <mergeCell ref="C2:D2"/>
    <mergeCell ref="K5:K6"/>
    <mergeCell ref="K9:K10"/>
    <mergeCell ref="K41:K42"/>
    <mergeCell ref="J17:J24"/>
    <mergeCell ref="C5:C6"/>
    <mergeCell ref="H5:H6"/>
    <mergeCell ref="D9:D10"/>
    <mergeCell ref="I409:I410"/>
    <mergeCell ref="I189:I190"/>
    <mergeCell ref="J189:J190"/>
    <mergeCell ref="J114:J122"/>
    <mergeCell ref="J409:J410"/>
    <mergeCell ref="J109:J113"/>
    <mergeCell ref="J105:J108"/>
    <mergeCell ref="J5:J6"/>
    <mergeCell ref="J9:J10"/>
    <mergeCell ref="J41:J42"/>
    <mergeCell ref="A114:A122"/>
    <mergeCell ref="I17:I24"/>
    <mergeCell ref="I105:I108"/>
    <mergeCell ref="I109:I113"/>
    <mergeCell ref="I114:I122"/>
    <mergeCell ref="A189:A190"/>
    <mergeCell ref="A409:A410"/>
    <mergeCell ref="I5:I6"/>
    <mergeCell ref="I9:I10"/>
    <mergeCell ref="I41:I42"/>
    <mergeCell ref="H9:H10"/>
    <mergeCell ref="A41:A42"/>
    <mergeCell ref="G41:G42"/>
    <mergeCell ref="H41:H42"/>
    <mergeCell ref="A105:A108"/>
    <mergeCell ref="A109:A113"/>
    <mergeCell ref="A9:A10"/>
    <mergeCell ref="B9:B10"/>
    <mergeCell ref="C9:C10"/>
    <mergeCell ref="A5:A6"/>
    <mergeCell ref="B5:B6"/>
    <mergeCell ref="S5:S6"/>
    <mergeCell ref="S9:S10"/>
    <mergeCell ref="S41:S42"/>
    <mergeCell ref="K4:S4"/>
    <mergeCell ref="O41:O42"/>
    <mergeCell ref="P41:P42"/>
    <mergeCell ref="Q41:Q42"/>
    <mergeCell ref="R5:R6"/>
    <mergeCell ref="R9:R10"/>
    <mergeCell ref="R41:R42"/>
    <mergeCell ref="O5:O6"/>
    <mergeCell ref="P5:P6"/>
    <mergeCell ref="Q5:Q6"/>
    <mergeCell ref="O9:O10"/>
    <mergeCell ref="P9:P10"/>
    <mergeCell ref="Q9:Q10"/>
  </mergeCells>
  <pageMargins left="0.7" right="0.7" top="0.75" bottom="0.75" header="0.3" footer="0.3"/>
  <pageSetup orientation="portrait" r:id="rId1"/>
  <ignoredErrors>
    <ignoredError sqref="A16 F8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Inventario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Milke G.</dc:creator>
  <cp:lastModifiedBy>Jose Cruz</cp:lastModifiedBy>
  <cp:lastPrinted>2021-02-11T03:37:13Z</cp:lastPrinted>
  <dcterms:created xsi:type="dcterms:W3CDTF">2021-02-09T19:36:06Z</dcterms:created>
  <dcterms:modified xsi:type="dcterms:W3CDTF">2021-02-16T14:48:03Z</dcterms:modified>
</cp:coreProperties>
</file>